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andesai/Downloads/"/>
    </mc:Choice>
  </mc:AlternateContent>
  <xr:revisionPtr revIDLastSave="0" documentId="13_ncr:1_{40C4AECF-BF23-F04F-9156-85C8DA627EDE}" xr6:coauthVersionLast="47" xr6:coauthVersionMax="47" xr10:uidLastSave="{00000000-0000-0000-0000-000000000000}"/>
  <bookViews>
    <workbookView xWindow="0" yWindow="660" windowWidth="34560" windowHeight="19880" activeTab="1" xr2:uid="{00000000-000D-0000-FFFF-FFFF00000000}"/>
  </bookViews>
  <sheets>
    <sheet name="Roster" sheetId="1" r:id="rId1"/>
    <sheet name="Game 1 - 9AM" sheetId="2" r:id="rId2"/>
    <sheet name="Game 2 - 11AM" sheetId="3" r:id="rId3"/>
    <sheet name="Pitching Rul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3" l="1"/>
  <c r="H26" i="3"/>
  <c r="G26" i="3"/>
  <c r="F26" i="3"/>
  <c r="E26" i="3"/>
  <c r="D26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I22" i="3"/>
  <c r="H22" i="3"/>
  <c r="G22" i="3"/>
  <c r="F22" i="3"/>
  <c r="E22" i="3"/>
  <c r="D22" i="3"/>
  <c r="I21" i="3"/>
  <c r="H21" i="3"/>
  <c r="G21" i="3"/>
  <c r="F21" i="3"/>
  <c r="E21" i="3"/>
  <c r="D21" i="3"/>
  <c r="M17" i="3"/>
  <c r="J17" i="3"/>
  <c r="B17" i="3"/>
  <c r="C17" i="3" s="1"/>
  <c r="J16" i="3"/>
  <c r="B16" i="3"/>
  <c r="M16" i="3" s="1"/>
  <c r="J15" i="3"/>
  <c r="B15" i="3"/>
  <c r="M15" i="3" s="1"/>
  <c r="J14" i="3"/>
  <c r="B14" i="3"/>
  <c r="M13" i="3"/>
  <c r="J13" i="3"/>
  <c r="B13" i="3"/>
  <c r="C13" i="3" s="1"/>
  <c r="J12" i="3"/>
  <c r="B12" i="3"/>
  <c r="J11" i="3"/>
  <c r="B11" i="3"/>
  <c r="C11" i="3" s="1"/>
  <c r="J10" i="3"/>
  <c r="B10" i="3"/>
  <c r="J9" i="3"/>
  <c r="B9" i="3"/>
  <c r="M9" i="3" s="1"/>
  <c r="J8" i="3"/>
  <c r="B8" i="3"/>
  <c r="J7" i="3"/>
  <c r="B7" i="3"/>
  <c r="J6" i="3"/>
  <c r="B6" i="3"/>
  <c r="I26" i="2"/>
  <c r="H26" i="2"/>
  <c r="G26" i="2"/>
  <c r="F26" i="2"/>
  <c r="E26" i="2"/>
  <c r="D26" i="2"/>
  <c r="I25" i="2"/>
  <c r="H25" i="2"/>
  <c r="G25" i="2"/>
  <c r="F25" i="2"/>
  <c r="E25" i="2"/>
  <c r="D25" i="2"/>
  <c r="I24" i="2"/>
  <c r="H24" i="2"/>
  <c r="G24" i="2"/>
  <c r="F24" i="2"/>
  <c r="E24" i="2"/>
  <c r="D24" i="2"/>
  <c r="I23" i="2"/>
  <c r="H23" i="2"/>
  <c r="G23" i="2"/>
  <c r="F23" i="2"/>
  <c r="E23" i="2"/>
  <c r="D23" i="2"/>
  <c r="I22" i="2"/>
  <c r="H22" i="2"/>
  <c r="G22" i="2"/>
  <c r="F22" i="2"/>
  <c r="E22" i="2"/>
  <c r="D22" i="2"/>
  <c r="I21" i="2"/>
  <c r="H21" i="2"/>
  <c r="G21" i="2"/>
  <c r="F21" i="2"/>
  <c r="E21" i="2"/>
  <c r="D21" i="2"/>
  <c r="J17" i="2"/>
  <c r="B17" i="2"/>
  <c r="C17" i="2" s="1"/>
  <c r="J16" i="2"/>
  <c r="B16" i="2"/>
  <c r="C16" i="2" s="1"/>
  <c r="J15" i="2"/>
  <c r="B15" i="2"/>
  <c r="L15" i="2" s="1"/>
  <c r="J14" i="2"/>
  <c r="B14" i="2"/>
  <c r="L14" i="2" s="1"/>
  <c r="J13" i="2"/>
  <c r="B13" i="2"/>
  <c r="C13" i="2" s="1"/>
  <c r="J12" i="2"/>
  <c r="B12" i="2"/>
  <c r="C12" i="2" s="1"/>
  <c r="J11" i="2"/>
  <c r="B11" i="2"/>
  <c r="C11" i="2" s="1"/>
  <c r="J10" i="2"/>
  <c r="B10" i="2"/>
  <c r="L10" i="2" s="1"/>
  <c r="J9" i="2"/>
  <c r="B9" i="2"/>
  <c r="L9" i="2" s="1"/>
  <c r="J8" i="2"/>
  <c r="B8" i="2"/>
  <c r="L8" i="2" s="1"/>
  <c r="J7" i="2"/>
  <c r="B7" i="2"/>
  <c r="C7" i="2" s="1"/>
  <c r="J6" i="2"/>
  <c r="B6" i="2"/>
  <c r="J19" i="1"/>
  <c r="I19" i="1"/>
  <c r="J18" i="1"/>
  <c r="I18" i="1"/>
  <c r="C15" i="3" l="1"/>
  <c r="C7" i="3"/>
  <c r="C9" i="3"/>
  <c r="K17" i="3"/>
  <c r="L13" i="2"/>
  <c r="C8" i="2"/>
  <c r="L6" i="2"/>
  <c r="C14" i="2"/>
  <c r="L11" i="2"/>
  <c r="L16" i="2"/>
  <c r="C9" i="2"/>
  <c r="C6" i="2"/>
  <c r="K7" i="3"/>
  <c r="M7" i="3" s="1"/>
  <c r="K9" i="3"/>
  <c r="K11" i="3"/>
  <c r="M11" i="3" s="1"/>
  <c r="K13" i="3"/>
  <c r="K15" i="3"/>
  <c r="L7" i="2"/>
  <c r="C10" i="2"/>
  <c r="L12" i="2"/>
  <c r="C15" i="2"/>
  <c r="L17" i="2"/>
  <c r="K6" i="3"/>
  <c r="M6" i="3" s="1"/>
  <c r="K8" i="3"/>
  <c r="M8" i="3" s="1"/>
  <c r="K10" i="3"/>
  <c r="M10" i="3" s="1"/>
  <c r="K12" i="3"/>
  <c r="M12" i="3" s="1"/>
  <c r="K14" i="3"/>
  <c r="M14" i="3" s="1"/>
  <c r="K16" i="3"/>
  <c r="C6" i="3"/>
  <c r="C8" i="3"/>
  <c r="C10" i="3"/>
  <c r="C12" i="3"/>
  <c r="C14" i="3"/>
  <c r="C16" i="3"/>
</calcChain>
</file>

<file path=xl/sharedStrings.xml><?xml version="1.0" encoding="utf-8"?>
<sst xmlns="http://schemas.openxmlformats.org/spreadsheetml/2006/main" count="375" uniqueCount="152">
  <si>
    <t>STARS DESAI 11U • FALL 2026 ROSTER + BATTING ORDER</t>
  </si>
  <si>
    <t>⚠ Gabriel Guevara #17 OUT (injury) · est return late September · 11-man rotation this week. Set batting order (1-11) in G1/G2 Order columns.</t>
  </si>
  <si>
    <t>Player</t>
  </si>
  <si>
    <t>#</t>
  </si>
  <si>
    <t>Bats</t>
  </si>
  <si>
    <t>Pos 1</t>
  </si>
  <si>
    <t>Pos 2</t>
  </si>
  <si>
    <t>Pos 3</t>
  </si>
  <si>
    <t>Can Pitch?</t>
  </si>
  <si>
    <t>Notes</t>
  </si>
  <si>
    <t>G1 Order</t>
  </si>
  <si>
    <t>G2 Order</t>
  </si>
  <si>
    <t>Yash Desai</t>
  </si>
  <si>
    <t>RH</t>
  </si>
  <si>
    <t>3B</t>
  </si>
  <si>
    <t>OF</t>
  </si>
  <si>
    <t>SS</t>
  </si>
  <si>
    <t>Yes</t>
  </si>
  <si>
    <t>Best strikeout stuff; relief if ahead</t>
  </si>
  <si>
    <t>Bryce Singleton</t>
  </si>
  <si>
    <t>C</t>
  </si>
  <si>
    <t>2B</t>
  </si>
  <si>
    <t>No</t>
  </si>
  <si>
    <t>Primary catcher (great OBP)</t>
  </si>
  <si>
    <t>George Madison</t>
  </si>
  <si>
    <t>Catching depth; 2 RBI in Chapman G1</t>
  </si>
  <si>
    <t>Carter Kadak</t>
  </si>
  <si>
    <t>LH</t>
  </si>
  <si>
    <t>1B</t>
  </si>
  <si>
    <t>-</t>
  </si>
  <si>
    <t>Relief option; 1H in Chapman G1</t>
  </si>
  <si>
    <t>Archie Andreas</t>
  </si>
  <si>
    <t>GAME 2 STARTER track (2H/1RBI Chapman G2)</t>
  </si>
  <si>
    <t>Tommy Bickley</t>
  </si>
  <si>
    <t>Middle-IF/OF flex</t>
  </si>
  <si>
    <t>Michael Moss</t>
  </si>
  <si>
    <t>Struggled control in Chapman G1 (rework in bullpen)</t>
  </si>
  <si>
    <t>James Gallagher</t>
  </si>
  <si>
    <t>Prime SS candidate + arm eval</t>
  </si>
  <si>
    <t>Ellison Hundley</t>
  </si>
  <si>
    <t>Bulk innings (5 K in Chapman G1, 2 IP)</t>
  </si>
  <si>
    <t>Gabriel Guevara</t>
  </si>
  <si>
    <t>⚠ OUT — INJURY · est return late Sep</t>
  </si>
  <si>
    <t>Jesiah Abiamiri</t>
  </si>
  <si>
    <t>Primary CF · 2H in Chapman G1</t>
  </si>
  <si>
    <t>Riley Schupp</t>
  </si>
  <si>
    <t>SS + fresh arm depth</t>
  </si>
  <si>
    <t>ORDER STATUS</t>
  </si>
  <si>
    <t>DUPLICATES (need 0)</t>
  </si>
  <si>
    <t>GAME 1 • vs STARS AQUILINA 11U</t>
  </si>
  <si>
    <t>Sunday, August 30, 2026  •  First Pitch 9:00 AM  •  Ronald Wilson Reagan Middle School — Softball Field  •  15801 Tanning House Pl, Haymarket, VA 20169</t>
  </si>
  <si>
    <t>↷ Batting order from Roster tab col I. Team rule: any pitching in G1 = locked from G2 (unless coach override).</t>
  </si>
  <si>
    <t>BATTING ORDER (from Roster)</t>
  </si>
  <si>
    <t>POSITION BY INNING</t>
  </si>
  <si>
    <t>EH INN</t>
  </si>
  <si>
    <t>PITCH TRACKING (GAME 1)</t>
  </si>
  <si>
    <t>Jersey</t>
  </si>
  <si>
    <t>1</t>
  </si>
  <si>
    <t>2</t>
  </si>
  <si>
    <t>3</t>
  </si>
  <si>
    <t>4</t>
  </si>
  <si>
    <t>5</t>
  </si>
  <si>
    <t>6</t>
  </si>
  <si>
    <t>EH ×</t>
  </si>
  <si>
    <t>G1 Pitches</t>
  </si>
  <si>
    <t>Status</t>
  </si>
  <si>
    <t>SANITY CHECKS  •  11-man rotation (Gabe out): 1 P • 1 C • 4 IF • 3 OF • 2 EH  =  11 filled spots</t>
  </si>
  <si>
    <t>Check</t>
  </si>
  <si>
    <t>Inn 1</t>
  </si>
  <si>
    <t>Inn 2</t>
  </si>
  <si>
    <t>Inn 3</t>
  </si>
  <si>
    <t>Inn 4</t>
  </si>
  <si>
    <t>Inn 5</t>
  </si>
  <si>
    <t>Inn 6</t>
  </si>
  <si>
    <t>P (need 1)</t>
  </si>
  <si>
    <t>C (need 1)</t>
  </si>
  <si>
    <t>IF (need 4)</t>
  </si>
  <si>
    <t>OF (need 3)</t>
  </si>
  <si>
    <t>EH (need 2)</t>
  </si>
  <si>
    <t>TOTAL (need 11)</t>
  </si>
  <si>
    <t>COACHES CORNER — ROLES</t>
  </si>
  <si>
    <t>Pre-game</t>
  </si>
  <si>
    <t>Dynamics</t>
  </si>
  <si>
    <t>Batting Practice</t>
  </si>
  <si>
    <t>Outfield</t>
  </si>
  <si>
    <t>Infield</t>
  </si>
  <si>
    <t>Pitcher Warmup</t>
  </si>
  <si>
    <t>In-game</t>
  </si>
  <si>
    <t>1B Coach</t>
  </si>
  <si>
    <t>3B Coach</t>
  </si>
  <si>
    <t>Dugout</t>
  </si>
  <si>
    <t>Warm-up Pitchers</t>
  </si>
  <si>
    <t>GameChanger Scoring</t>
  </si>
  <si>
    <t>GameChanger Video</t>
  </si>
  <si>
    <t>GAME 2 • vs STARS AQUILINA 11U</t>
  </si>
  <si>
    <t>Sunday, August 30, 2026  •  First Pitch 11:00 AM  •  Ronald Wilson Reagan Middle School — Softball Field  •  15801 Tanning House Pl, Haymarket, VA 20169</t>
  </si>
  <si>
    <t>↷ Batting order from Roster tab col J. Team rule: any pitching in G1 = locked from G2 (unless coach override).</t>
  </si>
  <si>
    <t>GAME 2 PITCH ELIGIBILITY</t>
  </si>
  <si>
    <t>Override?</t>
  </si>
  <si>
    <t>Available?</t>
  </si>
  <si>
    <t>PITCHING RULES  •  Stars Desai 11U — Fall 2026</t>
  </si>
  <si>
    <t>OUR RULE IS STRICTER THAN MLB PITCH SMART: any pitching in Game 1 = locked out of Game 2, regardless of pitch count.</t>
  </si>
  <si>
    <t>OUR TEAM RULE</t>
  </si>
  <si>
    <t>Did NOT pitch in G1</t>
  </si>
  <si>
    <t>-&gt;</t>
  </si>
  <si>
    <t>Available for G2 automatically</t>
  </si>
  <si>
    <t>Green in the Available? column</t>
  </si>
  <si>
    <t>Pitched at all in G1</t>
  </si>
  <si>
    <t>Locked out of G2 by default</t>
  </si>
  <si>
    <t>Red LOCKED in the Available? column</t>
  </si>
  <si>
    <t>Coach override</t>
  </si>
  <si>
    <t>Enter 'Y' in Override? column</t>
  </si>
  <si>
    <t>Flips to YES (override) - arm health first</t>
  </si>
  <si>
    <t>Not on the pitcher list</t>
  </si>
  <si>
    <t>Never eligible</t>
  </si>
  <si>
    <t>Grayed out - update Roster if a player joins the rotation</t>
  </si>
  <si>
    <t>CHAPMAN DH — WHO PITCHED (Aug 23)</t>
  </si>
  <si>
    <t>E Hundley</t>
  </si>
  <si>
    <t>G1 · 2.0 IP · 52 pitches</t>
  </si>
  <si>
    <t>Solid: 0 H, 5 K</t>
  </si>
  <si>
    <t>M Moss</t>
  </si>
  <si>
    <t>G1 · 0.0 IP · 19 pitches</t>
  </si>
  <si>
    <t>Wild: 3 BB, 4 strikes only</t>
  </si>
  <si>
    <t>C Kadak</t>
  </si>
  <si>
    <t>G1 · 1.0 IP · 23 pitches</t>
  </si>
  <si>
    <t>Clean: 1 H, 2 K</t>
  </si>
  <si>
    <t>Y Desai</t>
  </si>
  <si>
    <t>G2 · 2.0 IP · 30 pitches</t>
  </si>
  <si>
    <t>Dominant: 1 H, 0 ER, 6 K</t>
  </si>
  <si>
    <t>A Andreas</t>
  </si>
  <si>
    <t>G2 · 2.0 IP · 52 pitches</t>
  </si>
  <si>
    <t>Rough: 4 H, 4 ER, 4 BB</t>
  </si>
  <si>
    <t>MLB PITCH SMART REST DAYS  •  Ages 11-12</t>
  </si>
  <si>
    <t>Pitches thrown</t>
  </si>
  <si>
    <t>Rest days required</t>
  </si>
  <si>
    <t>1-20 pitches</t>
  </si>
  <si>
    <t>0 days (Pitch Smart says OK — WE DON'T)</t>
  </si>
  <si>
    <t>21-35 pitches</t>
  </si>
  <si>
    <t>1 day rest</t>
  </si>
  <si>
    <t>36-50 pitches</t>
  </si>
  <si>
    <t>2 days rest</t>
  </si>
  <si>
    <t>51-65 pitches</t>
  </si>
  <si>
    <t>3 days rest</t>
  </si>
  <si>
    <t>66+ pitches</t>
  </si>
  <si>
    <t>4 days rest</t>
  </si>
  <si>
    <t>Full guidelines:</t>
  </si>
  <si>
    <t>mlb.com/pitch-smart/pitching-guidelines</t>
  </si>
  <si>
    <t>P</t>
  </si>
  <si>
    <t>EH</t>
  </si>
  <si>
    <t>CF</t>
  </si>
  <si>
    <t>RF</t>
  </si>
  <si>
    <t>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</si>
</sst>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i/>
      <sz val="10"/>
      <color rgb="FF5A607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CF152A"/>
      <name val="Calibri"/>
      <family val="2"/>
    </font>
    <font>
      <b/>
      <sz val="16"/>
      <color rgb="FFFFFFFF"/>
      <name val="Calibri"/>
      <family val="2"/>
    </font>
    <font>
      <i/>
      <sz val="10"/>
      <color rgb="FFFFFFFF"/>
      <name val="Calibri"/>
      <family val="2"/>
    </font>
    <font>
      <i/>
      <sz val="9"/>
      <color rgb="FF5A6070"/>
      <name val="Calibri"/>
      <family val="2"/>
    </font>
    <font>
      <b/>
      <sz val="11"/>
      <color rgb="FF000000"/>
      <name val="Calibri"/>
      <family val="2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CF152A"/>
      <name val="Calibri"/>
      <family val="2"/>
    </font>
    <font>
      <sz val="10"/>
      <color rgb="FF0563C1"/>
      <name val="Calibri"/>
      <family val="2"/>
    </font>
    <font>
      <b/>
      <sz val="10"/>
      <color rgb="FF8B0F1B"/>
      <name val="Calibri"/>
      <family val="2"/>
    </font>
    <font>
      <sz val="10"/>
      <color rgb="FF5A6070"/>
      <name val="Calibri"/>
      <family val="2"/>
    </font>
    <font>
      <b/>
      <i/>
      <sz val="10"/>
      <color rgb="FF8B0F1B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6365E"/>
      </patternFill>
    </fill>
    <fill>
      <patternFill patternType="solid">
        <fgColor rgb="FFCF152A"/>
      </patternFill>
    </fill>
    <fill>
      <patternFill patternType="solid">
        <fgColor rgb="FFFFF3D1"/>
      </patternFill>
    </fill>
    <fill>
      <patternFill patternType="solid">
        <fgColor rgb="FFE5EBF3"/>
      </patternFill>
    </fill>
    <fill>
      <patternFill patternType="solid">
        <fgColor rgb="FFF1EFE8"/>
      </patternFill>
    </fill>
  </fills>
  <borders count="4">
    <border>
      <left/>
      <right/>
      <top/>
      <bottom/>
      <diagonal/>
    </border>
    <border>
      <left style="thin">
        <color rgb="FFC9C7BE"/>
      </left>
      <right style="thin">
        <color rgb="FFC9C7BE"/>
      </right>
      <top style="thin">
        <color rgb="FFC9C7BE"/>
      </top>
      <bottom style="thin">
        <color rgb="FFC9C7BE"/>
      </bottom>
      <diagonal/>
    </border>
    <border>
      <left/>
      <right/>
      <top style="thin">
        <color rgb="FFC9C7BE"/>
      </top>
      <bottom style="thin">
        <color rgb="FFC9C7BE"/>
      </bottom>
      <diagonal/>
    </border>
    <border>
      <left/>
      <right style="thin">
        <color rgb="FFC9C7BE"/>
      </right>
      <top style="thin">
        <color rgb="FFC9C7BE"/>
      </top>
      <bottom style="thin">
        <color rgb="FFC9C7BE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/>
    <xf numFmtId="0" fontId="15" fillId="0" borderId="0" xfId="0" applyFont="1"/>
    <xf numFmtId="0" fontId="16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18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37">
    <dxf>
      <font>
        <b/>
        <sz val="10"/>
        <color rgb="FF8B0F1B"/>
        <name val="Calibri"/>
      </font>
      <fill>
        <patternFill patternType="solid">
          <fgColor rgb="FFFBE5E8"/>
        </patternFill>
      </fill>
    </dxf>
    <dxf>
      <font>
        <sz val="10"/>
        <color rgb="FF5A6070"/>
        <name val="Calibri"/>
      </font>
      <fill>
        <patternFill patternType="solid">
          <fgColor rgb="FFF1EFE8"/>
        </patternFill>
      </fill>
    </dxf>
    <dxf>
      <font>
        <b/>
        <sz val="10"/>
        <color rgb="FF8B0F1B"/>
        <name val="Calibri"/>
      </font>
      <fill>
        <patternFill patternType="solid">
          <fgColor rgb="FFFBE5E8"/>
        </patternFill>
      </fill>
    </dxf>
    <dxf>
      <font>
        <b/>
        <sz val="10"/>
        <color rgb="FF27500A"/>
        <name val="Calibri"/>
      </font>
      <fill>
        <patternFill patternType="solid">
          <fgColor rgb="FFEAF3DE"/>
        </patternFill>
      </fill>
    </dxf>
    <dxf>
      <font>
        <b/>
        <sz val="10"/>
        <color rgb="FF27500A"/>
        <name val="Calibri"/>
      </font>
      <fill>
        <patternFill patternType="solid">
          <fgColor rgb="FFEAF3DE"/>
        </patternFill>
      </fill>
    </dxf>
    <dxf>
      <font>
        <b/>
        <sz val="10"/>
        <color rgb="FF27500A"/>
        <name val="Calibri"/>
      </font>
      <fill>
        <patternFill patternType="solid">
          <fgColor rgb="FFEAF3DE"/>
        </patternFill>
      </fill>
    </dxf>
    <dxf>
      <font>
        <b/>
        <sz val="10"/>
        <color rgb="FF8B0F1B"/>
        <name val="Calibri"/>
      </font>
      <fill>
        <patternFill patternType="solid">
          <fgColor rgb="FFFBE5E8"/>
        </patternFill>
      </fill>
    </dxf>
    <dxf>
      <font>
        <b/>
        <sz val="10"/>
        <color rgb="FF8B0F1B"/>
        <name val="Calibri"/>
      </font>
      <fill>
        <patternFill patternType="solid">
          <fgColor rgb="FFFBE5E8"/>
        </patternFill>
      </fill>
    </dxf>
    <dxf>
      <font>
        <b/>
        <sz val="10"/>
        <color rgb="FF27500A"/>
        <name val="Calibri"/>
      </font>
      <fill>
        <patternFill patternType="solid">
          <fgColor rgb="FFEAF3DE"/>
        </patternFill>
      </fill>
    </dxf>
    <dxf>
      <font>
        <b/>
        <sz val="9"/>
        <color rgb="FF8B0F1B"/>
        <name val="Calibri"/>
      </font>
      <fill>
        <patternFill patternType="solid">
          <fgColor rgb="FFFBE5E8"/>
        </patternFill>
      </fill>
    </dxf>
    <dxf>
      <font>
        <b/>
        <sz val="9"/>
        <color rgb="FF27500A"/>
        <name val="Calibri"/>
      </font>
      <fill>
        <patternFill patternType="solid">
          <fgColor rgb="FFEAF3DE"/>
        </patternFill>
      </fill>
    </dxf>
    <dxf>
      <font>
        <b/>
        <sz val="9"/>
        <color rgb="FF8B0F1B"/>
        <name val="Calibri"/>
      </font>
      <fill>
        <patternFill patternType="solid">
          <fgColor rgb="FFFBE5E8"/>
        </patternFill>
      </fill>
    </dxf>
    <dxf>
      <font>
        <b/>
        <sz val="9"/>
        <color rgb="FF27500A"/>
        <name val="Calibri"/>
      </font>
      <fill>
        <patternFill patternType="solid">
          <fgColor rgb="FFEAF3DE"/>
        </patternFill>
      </fill>
    </dxf>
    <dxf>
      <font>
        <b/>
        <sz val="9"/>
        <color rgb="FF8B0F1B"/>
        <name val="Calibri"/>
      </font>
      <fill>
        <patternFill patternType="solid">
          <fgColor rgb="FFFBE5E8"/>
        </patternFill>
      </fill>
    </dxf>
    <dxf>
      <font>
        <b/>
        <sz val="9"/>
        <color rgb="FF27500A"/>
        <name val="Calibri"/>
      </font>
      <fill>
        <patternFill patternType="solid">
          <fgColor rgb="FFEAF3DE"/>
        </patternFill>
      </fill>
    </dxf>
    <dxf>
      <font>
        <b/>
        <sz val="9"/>
        <color rgb="FF8B0F1B"/>
        <name val="Calibri"/>
      </font>
      <fill>
        <patternFill patternType="solid">
          <fgColor rgb="FFFBE5E8"/>
        </patternFill>
      </fill>
    </dxf>
    <dxf>
      <font>
        <b/>
        <sz val="9"/>
        <color rgb="FF27500A"/>
        <name val="Calibri"/>
      </font>
      <fill>
        <patternFill patternType="solid">
          <fgColor rgb="FFEAF3DE"/>
        </patternFill>
      </fill>
    </dxf>
    <dxf>
      <font>
        <i/>
        <sz val="10"/>
        <color rgb="FF5A6070"/>
        <name val="Calibri"/>
      </font>
      <fill>
        <patternFill patternType="solid">
          <fgColor rgb="FFF1EFE8"/>
        </patternFill>
      </fill>
    </dxf>
    <dxf>
      <font>
        <b/>
        <sz val="10"/>
        <color rgb="FF27500A"/>
        <name val="Calibri"/>
      </font>
      <fill>
        <patternFill patternType="solid">
          <fgColor rgb="FFEAF3DE"/>
        </patternFill>
      </fill>
    </dxf>
    <dxf>
      <font>
        <b/>
        <sz val="10"/>
        <color rgb="FF8B0F1B"/>
        <name val="Calibri"/>
      </font>
      <fill>
        <patternFill patternType="solid">
          <fgColor rgb="FFFBE5E8"/>
        </patternFill>
      </fill>
    </dxf>
    <dxf>
      <font>
        <b/>
        <sz val="10"/>
        <color rgb="FF27500A"/>
        <name val="Calibri"/>
      </font>
      <fill>
        <patternFill patternType="solid">
          <fgColor rgb="FFEAF3DE"/>
        </patternFill>
      </fill>
    </dxf>
    <dxf>
      <font>
        <b/>
        <sz val="10"/>
        <color rgb="FF8B0F1B"/>
        <name val="Calibri"/>
      </font>
      <fill>
        <patternFill patternType="solid">
          <fgColor rgb="FFFBE5E8"/>
        </patternFill>
      </fill>
    </dxf>
    <dxf>
      <font>
        <b/>
        <sz val="10"/>
        <color rgb="FF8B0F1B"/>
        <name val="Calibri"/>
      </font>
      <fill>
        <patternFill patternType="solid">
          <fgColor rgb="FFFBE5E8"/>
        </patternFill>
      </fill>
    </dxf>
    <dxf>
      <font>
        <b/>
        <sz val="10"/>
        <color rgb="FF27500A"/>
        <name val="Calibri"/>
      </font>
      <fill>
        <patternFill patternType="solid">
          <fgColor rgb="FFEAF3DE"/>
        </patternFill>
      </fill>
    </dxf>
    <dxf>
      <font>
        <b/>
        <sz val="9"/>
        <color rgb="FF8B0F1B"/>
        <name val="Calibri"/>
      </font>
      <fill>
        <patternFill patternType="solid">
          <fgColor rgb="FFFBE5E8"/>
        </patternFill>
      </fill>
    </dxf>
    <dxf>
      <font>
        <b/>
        <sz val="9"/>
        <color rgb="FF27500A"/>
        <name val="Calibri"/>
      </font>
      <fill>
        <patternFill patternType="solid">
          <fgColor rgb="FFEAF3DE"/>
        </patternFill>
      </fill>
    </dxf>
    <dxf>
      <font>
        <b/>
        <sz val="9"/>
        <color rgb="FF8B0F1B"/>
        <name val="Calibri"/>
      </font>
      <fill>
        <patternFill patternType="solid">
          <fgColor rgb="FFFBE5E8"/>
        </patternFill>
      </fill>
    </dxf>
    <dxf>
      <font>
        <b/>
        <sz val="9"/>
        <color rgb="FF27500A"/>
        <name val="Calibri"/>
      </font>
      <fill>
        <patternFill patternType="solid">
          <fgColor rgb="FFEAF3DE"/>
        </patternFill>
      </fill>
    </dxf>
    <dxf>
      <font>
        <b/>
        <sz val="9"/>
        <color rgb="FF8B0F1B"/>
        <name val="Calibri"/>
      </font>
      <fill>
        <patternFill patternType="solid">
          <fgColor rgb="FFFBE5E8"/>
        </patternFill>
      </fill>
    </dxf>
    <dxf>
      <font>
        <b/>
        <sz val="9"/>
        <color rgb="FF27500A"/>
        <name val="Calibri"/>
      </font>
      <fill>
        <patternFill patternType="solid">
          <fgColor rgb="FFEAF3DE"/>
        </patternFill>
      </fill>
    </dxf>
    <dxf>
      <font>
        <b/>
        <sz val="9"/>
        <color rgb="FF8B0F1B"/>
        <name val="Calibri"/>
      </font>
      <fill>
        <patternFill patternType="solid">
          <fgColor rgb="FFFBE5E8"/>
        </patternFill>
      </fill>
    </dxf>
    <dxf>
      <font>
        <b/>
        <sz val="9"/>
        <color rgb="FF27500A"/>
        <name val="Calibri"/>
      </font>
      <fill>
        <patternFill patternType="solid">
          <fgColor rgb="FFEAF3DE"/>
        </patternFill>
      </fill>
    </dxf>
    <dxf>
      <font>
        <b/>
        <sz val="10"/>
        <color rgb="FF8B0F1B"/>
        <name val="Calibri"/>
      </font>
      <fill>
        <patternFill patternType="solid">
          <fgColor rgb="FFFBE5E8"/>
        </patternFill>
      </fill>
    </dxf>
    <dxf>
      <font>
        <b/>
        <sz val="10"/>
        <color rgb="FF27500A"/>
        <name val="Calibri"/>
      </font>
      <fill>
        <patternFill patternType="solid">
          <fgColor rgb="FFEAF3DE"/>
        </patternFill>
      </fill>
    </dxf>
    <dxf>
      <font>
        <b/>
        <sz val="10"/>
        <color rgb="FF8B0F1B"/>
        <name val="Calibri"/>
      </font>
      <fill>
        <patternFill patternType="solid">
          <fgColor rgb="FFFBE5E8"/>
        </patternFill>
      </fill>
    </dxf>
    <dxf>
      <font>
        <b/>
        <sz val="10"/>
        <color rgb="FF27500A"/>
        <name val="Calibri"/>
      </font>
      <fill>
        <patternFill patternType="solid">
          <fgColor rgb="FFEAF3DE"/>
        </patternFill>
      </fill>
    </dxf>
    <dxf>
      <font>
        <b/>
        <sz val="10"/>
        <color rgb="FF8B0F1B"/>
        <name val="Calibri"/>
      </font>
      <fill>
        <patternFill patternType="solid">
          <fgColor rgb="FFFBE5E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lb.com/pitch-smart/pitching-guidel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zoomScale="140" zoomScaleNormal="140" workbookViewId="0">
      <pane ySplit="4" topLeftCell="A5" activePane="bottomLeft" state="frozen"/>
      <selection pane="bottomLeft" activeCell="J5" sqref="J5:J16"/>
    </sheetView>
  </sheetViews>
  <sheetFormatPr baseColWidth="10" defaultColWidth="8.83203125" defaultRowHeight="15" x14ac:dyDescent="0.2"/>
  <cols>
    <col min="1" max="1" width="22" customWidth="1"/>
    <col min="2" max="2" width="5" customWidth="1"/>
    <col min="3" max="3" width="6" customWidth="1"/>
    <col min="4" max="6" width="7" customWidth="1"/>
    <col min="7" max="7" width="11" customWidth="1"/>
    <col min="8" max="8" width="34" customWidth="1"/>
    <col min="9" max="10" width="11" customWidth="1"/>
  </cols>
  <sheetData>
    <row r="1" spans="1:10" ht="28" customHeight="1" x14ac:dyDescent="0.2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">
      <c r="A2" s="32" t="s">
        <v>1</v>
      </c>
      <c r="B2" s="31"/>
      <c r="C2" s="31"/>
      <c r="D2" s="31"/>
      <c r="E2" s="31"/>
      <c r="F2" s="31"/>
      <c r="G2" s="31"/>
      <c r="H2" s="31"/>
      <c r="I2" s="31"/>
      <c r="J2" s="31"/>
    </row>
    <row r="4" spans="1:10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2" t="s">
        <v>10</v>
      </c>
      <c r="J4" s="2" t="s">
        <v>11</v>
      </c>
    </row>
    <row r="5" spans="1:10" x14ac:dyDescent="0.2">
      <c r="A5" s="3" t="s">
        <v>12</v>
      </c>
      <c r="B5" s="4">
        <v>11</v>
      </c>
      <c r="C5" s="4" t="s">
        <v>13</v>
      </c>
      <c r="D5" s="4" t="s">
        <v>14</v>
      </c>
      <c r="E5" s="4" t="s">
        <v>15</v>
      </c>
      <c r="F5" s="4" t="s">
        <v>16</v>
      </c>
      <c r="G5" s="5" t="s">
        <v>17</v>
      </c>
      <c r="H5" s="3" t="s">
        <v>18</v>
      </c>
      <c r="I5" s="6">
        <v>3</v>
      </c>
      <c r="J5" s="6">
        <v>3</v>
      </c>
    </row>
    <row r="6" spans="1:10" x14ac:dyDescent="0.2">
      <c r="A6" s="7" t="s">
        <v>19</v>
      </c>
      <c r="B6" s="8">
        <v>99</v>
      </c>
      <c r="C6" s="8" t="s">
        <v>13</v>
      </c>
      <c r="D6" s="8" t="s">
        <v>20</v>
      </c>
      <c r="E6" s="8" t="s">
        <v>15</v>
      </c>
      <c r="F6" s="8" t="s">
        <v>21</v>
      </c>
      <c r="G6" s="8" t="s">
        <v>22</v>
      </c>
      <c r="H6" s="7" t="s">
        <v>23</v>
      </c>
      <c r="I6" s="6">
        <v>11</v>
      </c>
      <c r="J6" s="6">
        <v>11</v>
      </c>
    </row>
    <row r="7" spans="1:10" x14ac:dyDescent="0.2">
      <c r="A7" s="3" t="s">
        <v>24</v>
      </c>
      <c r="B7" s="4">
        <v>13</v>
      </c>
      <c r="C7" s="4" t="s">
        <v>13</v>
      </c>
      <c r="D7" s="4" t="s">
        <v>20</v>
      </c>
      <c r="E7" s="4" t="s">
        <v>15</v>
      </c>
      <c r="F7" s="4" t="s">
        <v>14</v>
      </c>
      <c r="G7" s="4" t="s">
        <v>22</v>
      </c>
      <c r="H7" s="3" t="s">
        <v>25</v>
      </c>
      <c r="I7" s="6">
        <v>8</v>
      </c>
      <c r="J7" s="6">
        <v>8</v>
      </c>
    </row>
    <row r="8" spans="1:10" x14ac:dyDescent="0.2">
      <c r="A8" s="7" t="s">
        <v>26</v>
      </c>
      <c r="B8" s="8">
        <v>16</v>
      </c>
      <c r="C8" s="8" t="s">
        <v>27</v>
      </c>
      <c r="D8" s="8" t="s">
        <v>15</v>
      </c>
      <c r="E8" s="8" t="s">
        <v>28</v>
      </c>
      <c r="F8" s="8" t="s">
        <v>29</v>
      </c>
      <c r="G8" s="9" t="s">
        <v>17</v>
      </c>
      <c r="H8" s="7" t="s">
        <v>30</v>
      </c>
      <c r="I8" s="6">
        <v>7</v>
      </c>
      <c r="J8" s="6">
        <v>7</v>
      </c>
    </row>
    <row r="9" spans="1:10" x14ac:dyDescent="0.2">
      <c r="A9" s="3" t="s">
        <v>31</v>
      </c>
      <c r="B9" s="4">
        <v>8</v>
      </c>
      <c r="C9" s="4" t="s">
        <v>27</v>
      </c>
      <c r="D9" s="4" t="s">
        <v>28</v>
      </c>
      <c r="E9" s="4" t="s">
        <v>15</v>
      </c>
      <c r="F9" s="4" t="s">
        <v>29</v>
      </c>
      <c r="G9" s="5" t="s">
        <v>17</v>
      </c>
      <c r="H9" s="3" t="s">
        <v>32</v>
      </c>
      <c r="I9" s="6">
        <v>2</v>
      </c>
      <c r="J9" s="6">
        <v>2</v>
      </c>
    </row>
    <row r="10" spans="1:10" x14ac:dyDescent="0.2">
      <c r="A10" s="7" t="s">
        <v>33</v>
      </c>
      <c r="B10" s="8">
        <v>44</v>
      </c>
      <c r="C10" s="8" t="s">
        <v>13</v>
      </c>
      <c r="D10" s="8" t="s">
        <v>15</v>
      </c>
      <c r="E10" s="8" t="s">
        <v>21</v>
      </c>
      <c r="F10" s="8" t="s">
        <v>16</v>
      </c>
      <c r="G10" s="8" t="s">
        <v>22</v>
      </c>
      <c r="H10" s="7" t="s">
        <v>34</v>
      </c>
      <c r="I10" s="6">
        <v>10</v>
      </c>
      <c r="J10" s="6">
        <v>10</v>
      </c>
    </row>
    <row r="11" spans="1:10" ht="30" x14ac:dyDescent="0.2">
      <c r="A11" s="3" t="s">
        <v>35</v>
      </c>
      <c r="B11" s="4">
        <v>2</v>
      </c>
      <c r="C11" s="4" t="s">
        <v>13</v>
      </c>
      <c r="D11" s="4" t="s">
        <v>21</v>
      </c>
      <c r="E11" s="4" t="s">
        <v>20</v>
      </c>
      <c r="F11" s="4" t="s">
        <v>16</v>
      </c>
      <c r="G11" s="5" t="s">
        <v>17</v>
      </c>
      <c r="H11" s="3" t="s">
        <v>36</v>
      </c>
      <c r="I11" s="6">
        <v>5</v>
      </c>
      <c r="J11" s="6">
        <v>5</v>
      </c>
    </row>
    <row r="12" spans="1:10" x14ac:dyDescent="0.2">
      <c r="A12" s="7" t="s">
        <v>37</v>
      </c>
      <c r="B12" s="8">
        <v>5</v>
      </c>
      <c r="C12" s="8" t="s">
        <v>13</v>
      </c>
      <c r="D12" s="8" t="s">
        <v>16</v>
      </c>
      <c r="E12" s="8" t="s">
        <v>15</v>
      </c>
      <c r="F12" s="8" t="s">
        <v>21</v>
      </c>
      <c r="G12" s="9" t="s">
        <v>17</v>
      </c>
      <c r="H12" s="7" t="s">
        <v>38</v>
      </c>
      <c r="I12" s="6">
        <v>1</v>
      </c>
      <c r="J12" s="6">
        <v>1</v>
      </c>
    </row>
    <row r="13" spans="1:10" x14ac:dyDescent="0.2">
      <c r="A13" s="3" t="s">
        <v>39</v>
      </c>
      <c r="B13" s="4">
        <v>9</v>
      </c>
      <c r="C13" s="4" t="s">
        <v>13</v>
      </c>
      <c r="D13" s="4" t="s">
        <v>15</v>
      </c>
      <c r="E13" s="4" t="s">
        <v>14</v>
      </c>
      <c r="F13" s="4" t="s">
        <v>21</v>
      </c>
      <c r="G13" s="5" t="s">
        <v>17</v>
      </c>
      <c r="H13" s="3" t="s">
        <v>40</v>
      </c>
      <c r="I13" s="6">
        <v>9</v>
      </c>
      <c r="J13" s="6">
        <v>9</v>
      </c>
    </row>
    <row r="14" spans="1:10" x14ac:dyDescent="0.2">
      <c r="A14" s="23" t="s">
        <v>41</v>
      </c>
      <c r="B14" s="24">
        <v>17</v>
      </c>
      <c r="C14" s="24" t="s">
        <v>13</v>
      </c>
      <c r="D14" s="24" t="s">
        <v>14</v>
      </c>
      <c r="E14" s="24" t="s">
        <v>20</v>
      </c>
      <c r="F14" s="24" t="s">
        <v>28</v>
      </c>
      <c r="G14" s="25" t="s">
        <v>22</v>
      </c>
      <c r="H14" s="26" t="s">
        <v>42</v>
      </c>
      <c r="I14" s="24"/>
      <c r="J14" s="24"/>
    </row>
    <row r="15" spans="1:10" x14ac:dyDescent="0.2">
      <c r="A15" s="3" t="s">
        <v>43</v>
      </c>
      <c r="B15" s="4">
        <v>3</v>
      </c>
      <c r="C15" s="4" t="s">
        <v>13</v>
      </c>
      <c r="D15" s="4" t="s">
        <v>15</v>
      </c>
      <c r="E15" s="4" t="s">
        <v>16</v>
      </c>
      <c r="F15" s="4" t="s">
        <v>20</v>
      </c>
      <c r="G15" s="4" t="s">
        <v>22</v>
      </c>
      <c r="H15" s="3" t="s">
        <v>44</v>
      </c>
      <c r="I15" s="6">
        <v>4</v>
      </c>
      <c r="J15" s="6">
        <v>4</v>
      </c>
    </row>
    <row r="16" spans="1:10" x14ac:dyDescent="0.2">
      <c r="A16" s="7" t="s">
        <v>45</v>
      </c>
      <c r="B16" s="8">
        <v>10</v>
      </c>
      <c r="C16" s="8" t="s">
        <v>13</v>
      </c>
      <c r="D16" s="8" t="s">
        <v>16</v>
      </c>
      <c r="E16" s="8" t="s">
        <v>20</v>
      </c>
      <c r="F16" s="8" t="s">
        <v>14</v>
      </c>
      <c r="G16" s="9" t="s">
        <v>17</v>
      </c>
      <c r="H16" s="7" t="s">
        <v>46</v>
      </c>
      <c r="I16" s="6">
        <v>6</v>
      </c>
      <c r="J16" s="6">
        <v>6</v>
      </c>
    </row>
    <row r="18" spans="1:10" ht="30" x14ac:dyDescent="0.2">
      <c r="A18" s="27" t="s">
        <v>47</v>
      </c>
      <c r="B18" s="28"/>
      <c r="C18" s="28"/>
      <c r="D18" s="28"/>
      <c r="E18" s="28"/>
      <c r="F18" s="28"/>
      <c r="G18" s="28"/>
      <c r="H18" s="29"/>
      <c r="I18" s="10" t="str">
        <f>COUNT(I5:I16)&amp;" / 11 assigned"</f>
        <v>11 / 11 assigned</v>
      </c>
      <c r="J18" s="10" t="str">
        <f>COUNT(J5:J16)&amp;" / 11 assigned"</f>
        <v>11 / 11 assigned</v>
      </c>
    </row>
    <row r="19" spans="1:10" x14ac:dyDescent="0.2">
      <c r="A19" s="27" t="s">
        <v>48</v>
      </c>
      <c r="B19" s="28"/>
      <c r="C19" s="28"/>
      <c r="D19" s="28"/>
      <c r="E19" s="28"/>
      <c r="F19" s="28"/>
      <c r="G19" s="28"/>
      <c r="H19" s="29"/>
      <c r="I19" s="10">
        <f>SUMPRODUCT((COUNTIF(I5:I16,I5:I16)&gt;1)*(I5:I16&lt;&gt;""))</f>
        <v>0</v>
      </c>
      <c r="J19" s="10">
        <f>SUMPRODUCT((COUNTIF(J5:J16,J5:J16)&gt;1)*(J5:J16&lt;&gt;""))</f>
        <v>0</v>
      </c>
    </row>
  </sheetData>
  <mergeCells count="4">
    <mergeCell ref="A18:H18"/>
    <mergeCell ref="A1:J1"/>
    <mergeCell ref="A19:H19"/>
    <mergeCell ref="A2:J2"/>
  </mergeCells>
  <conditionalFormatting sqref="I5:I16">
    <cfRule type="expression" dxfId="36" priority="2">
      <formula>AND(I5&lt;&gt;"",COUNTIF($I$5:$I$16,I5)&gt;1)</formula>
    </cfRule>
  </conditionalFormatting>
  <conditionalFormatting sqref="I18:J18">
    <cfRule type="expression" dxfId="35" priority="3">
      <formula>COUNT(I5:I16)=11</formula>
    </cfRule>
  </conditionalFormatting>
  <conditionalFormatting sqref="I19:J19">
    <cfRule type="expression" dxfId="34" priority="4">
      <formula>I19&gt;0</formula>
    </cfRule>
    <cfRule type="expression" dxfId="33" priority="5">
      <formula>I19=0</formula>
    </cfRule>
  </conditionalFormatting>
  <conditionalFormatting sqref="J5:J16">
    <cfRule type="expression" dxfId="0" priority="1">
      <formula>AND(J5&lt;&gt;"",COUNTIF($I$5:$I$16,J5)&gt;1)</formula>
    </cfRule>
  </conditionalFormatting>
  <dataValidations count="1">
    <dataValidation type="whole" allowBlank="1" showErrorMessage="1" errorTitle="Order out of range" error="Enter a batting order number 1-12 (or leave blank)." sqref="I5:J16" xr:uid="{00000000-0002-0000-0000-000000000000}">
      <formula1>1</formula1>
      <formula2>12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tabSelected="1" zoomScale="150" zoomScaleNormal="150" workbookViewId="0">
      <pane xSplit="3" ySplit="5" topLeftCell="D6" activePane="bottomRight" state="frozen"/>
      <selection pane="topRight"/>
      <selection pane="bottomLeft"/>
      <selection pane="bottomRight" activeCell="F12" sqref="F12"/>
    </sheetView>
  </sheetViews>
  <sheetFormatPr baseColWidth="10" defaultColWidth="8.83203125" defaultRowHeight="15" x14ac:dyDescent="0.2"/>
  <cols>
    <col min="1" max="1" width="4" customWidth="1"/>
    <col min="2" max="2" width="22" customWidth="1"/>
    <col min="3" max="3" width="9" customWidth="1"/>
    <col min="4" max="9" width="7" customWidth="1"/>
    <col min="10" max="10" width="6" customWidth="1"/>
    <col min="11" max="11" width="11" customWidth="1"/>
    <col min="12" max="12" width="13" customWidth="1"/>
    <col min="13" max="13" width="15" hidden="1" customWidth="1"/>
  </cols>
  <sheetData>
    <row r="1" spans="1:13" ht="32" customHeight="1" x14ac:dyDescent="0.2">
      <c r="A1" s="35" t="s">
        <v>49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2" customHeight="1" x14ac:dyDescent="0.2">
      <c r="A2" s="37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6" customHeight="1" x14ac:dyDescent="0.2">
      <c r="A3" s="36" t="s">
        <v>51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30" x14ac:dyDescent="0.2">
      <c r="A4" s="34" t="s">
        <v>52</v>
      </c>
      <c r="B4" s="28"/>
      <c r="C4" s="29"/>
      <c r="D4" s="27" t="s">
        <v>53</v>
      </c>
      <c r="E4" s="28"/>
      <c r="F4" s="28"/>
      <c r="G4" s="28"/>
      <c r="H4" s="28"/>
      <c r="I4" s="29"/>
      <c r="J4" s="2" t="s">
        <v>54</v>
      </c>
      <c r="K4" s="34" t="s">
        <v>55</v>
      </c>
      <c r="L4" s="28"/>
      <c r="M4" s="29"/>
    </row>
    <row r="5" spans="1:13" ht="22" customHeight="1" x14ac:dyDescent="0.2">
      <c r="A5" s="1" t="s">
        <v>3</v>
      </c>
      <c r="B5" s="1" t="s">
        <v>2</v>
      </c>
      <c r="C5" s="1" t="s">
        <v>56</v>
      </c>
      <c r="D5" s="1" t="s">
        <v>57</v>
      </c>
      <c r="E5" s="1" t="s">
        <v>58</v>
      </c>
      <c r="F5" s="1" t="s">
        <v>59</v>
      </c>
      <c r="G5" s="1" t="s">
        <v>60</v>
      </c>
      <c r="H5" s="1" t="s">
        <v>61</v>
      </c>
      <c r="I5" s="1" t="s">
        <v>62</v>
      </c>
      <c r="J5" s="1" t="s">
        <v>63</v>
      </c>
      <c r="K5" s="1" t="s">
        <v>64</v>
      </c>
      <c r="L5" s="1" t="s">
        <v>65</v>
      </c>
      <c r="M5" s="1"/>
    </row>
    <row r="6" spans="1:13" ht="22" customHeight="1" x14ac:dyDescent="0.2">
      <c r="A6" s="11">
        <v>1</v>
      </c>
      <c r="B6" s="3" t="str">
        <f>IFERROR(INDEX(Roster!$A$5:$A$16, MATCH(1, Roster!$I$5:$I$16, 0)),"")</f>
        <v>James Gallagher</v>
      </c>
      <c r="C6" s="4">
        <f>IFERROR(VLOOKUP(B6,Roster!$A$5:$H$16,2,FALSE),"")</f>
        <v>5</v>
      </c>
      <c r="D6" s="4" t="s">
        <v>16</v>
      </c>
      <c r="E6" s="4" t="s">
        <v>148</v>
      </c>
      <c r="F6" s="4" t="s">
        <v>147</v>
      </c>
      <c r="G6" s="4" t="s">
        <v>150</v>
      </c>
      <c r="H6" s="4" t="s">
        <v>21</v>
      </c>
      <c r="I6" s="4" t="s">
        <v>16</v>
      </c>
      <c r="J6" s="4">
        <f t="shared" ref="J6:J17" si="0">COUNTIF(D6:I6,"EH")</f>
        <v>1</v>
      </c>
      <c r="K6" s="4">
        <v>50</v>
      </c>
      <c r="L6" s="4" t="str">
        <f>IF(B6="","",IF(IFERROR(VLOOKUP(B6,Roster!$A$5:$H$16,7,FALSE),"")&lt;&gt;"Yes","(not a pitcher)",IF(OR(K6="",K6=0),"Fresh - G2 OK","PITCHED G1 - G2 LOCKED")))</f>
        <v>PITCHED G1 - G2 LOCKED</v>
      </c>
      <c r="M6" s="4"/>
    </row>
    <row r="7" spans="1:13" ht="22" customHeight="1" x14ac:dyDescent="0.2">
      <c r="A7" s="12">
        <v>2</v>
      </c>
      <c r="B7" s="7" t="str">
        <f>IFERROR(INDEX(Roster!$A$5:$A$16, MATCH(2, Roster!$I$5:$I$16, 0)),"")</f>
        <v>Archie Andreas</v>
      </c>
      <c r="C7" s="8">
        <f>IFERROR(VLOOKUP(B7,Roster!$A$5:$H$16,2,FALSE),"")</f>
        <v>8</v>
      </c>
      <c r="D7" s="8" t="s">
        <v>28</v>
      </c>
      <c r="E7" s="8" t="s">
        <v>149</v>
      </c>
      <c r="F7" s="8" t="s">
        <v>28</v>
      </c>
      <c r="G7" s="8" t="s">
        <v>28</v>
      </c>
      <c r="H7" s="8" t="s">
        <v>28</v>
      </c>
      <c r="I7" s="8" t="s">
        <v>148</v>
      </c>
      <c r="J7" s="8">
        <f t="shared" si="0"/>
        <v>1</v>
      </c>
      <c r="K7" s="8"/>
      <c r="L7" s="8" t="str">
        <f>IF(B7="","",IF(IFERROR(VLOOKUP(B7,Roster!$A$5:$H$16,7,FALSE),"")&lt;&gt;"Yes","(not a pitcher)",IF(OR(K7="",K7=0),"Fresh - G2 OK","PITCHED G1 - G2 LOCKED")))</f>
        <v>Fresh - G2 OK</v>
      </c>
      <c r="M7" s="8"/>
    </row>
    <row r="8" spans="1:13" ht="22" customHeight="1" x14ac:dyDescent="0.2">
      <c r="A8" s="11">
        <v>3</v>
      </c>
      <c r="B8" s="3" t="str">
        <f>IFERROR(INDEX(Roster!$A$5:$A$16, MATCH(3, Roster!$I$5:$I$16, 0)),"")</f>
        <v>Yash Desai</v>
      </c>
      <c r="C8" s="4">
        <f>IFERROR(VLOOKUP(B8,Roster!$A$5:$H$16,2,FALSE),"")</f>
        <v>11</v>
      </c>
      <c r="D8" s="4" t="s">
        <v>14</v>
      </c>
      <c r="E8" s="4" t="s">
        <v>148</v>
      </c>
      <c r="F8" s="4" t="s">
        <v>14</v>
      </c>
      <c r="G8" s="4" t="s">
        <v>14</v>
      </c>
      <c r="H8" s="4" t="s">
        <v>16</v>
      </c>
      <c r="I8" s="4" t="s">
        <v>14</v>
      </c>
      <c r="J8" s="4">
        <f t="shared" si="0"/>
        <v>1</v>
      </c>
      <c r="K8" s="4"/>
      <c r="L8" s="4" t="str">
        <f>IF(B8="","",IF(IFERROR(VLOOKUP(B8,Roster!$A$5:$H$16,7,FALSE),"")&lt;&gt;"Yes","(not a pitcher)",IF(OR(K8="",K8=0),"Fresh - G2 OK","PITCHED G1 - G2 LOCKED")))</f>
        <v>Fresh - G2 OK</v>
      </c>
      <c r="M8" s="4"/>
    </row>
    <row r="9" spans="1:13" ht="22" customHeight="1" x14ac:dyDescent="0.2">
      <c r="A9" s="12">
        <v>4</v>
      </c>
      <c r="B9" s="7" t="str">
        <f>IFERROR(INDEX(Roster!$A$5:$A$16, MATCH(4, Roster!$I$5:$I$16, 0)),"")</f>
        <v>Jesiah Abiamiri</v>
      </c>
      <c r="C9" s="8">
        <f>IFERROR(VLOOKUP(B9,Roster!$A$5:$H$16,2,FALSE),"")</f>
        <v>3</v>
      </c>
      <c r="D9" s="8" t="s">
        <v>149</v>
      </c>
      <c r="E9" s="8" t="s">
        <v>16</v>
      </c>
      <c r="F9" s="8" t="s">
        <v>148</v>
      </c>
      <c r="G9" s="8" t="s">
        <v>149</v>
      </c>
      <c r="H9" s="8" t="s">
        <v>149</v>
      </c>
      <c r="I9" s="8" t="s">
        <v>149</v>
      </c>
      <c r="J9" s="8">
        <f t="shared" si="0"/>
        <v>1</v>
      </c>
      <c r="K9" s="8"/>
      <c r="L9" s="8" t="str">
        <f>IF(B9="","",IF(IFERROR(VLOOKUP(B9,Roster!$A$5:$H$16,7,FALSE),"")&lt;&gt;"Yes","(not a pitcher)",IF(OR(K9="",K9=0),"Fresh - G2 OK","PITCHED G1 - G2 LOCKED")))</f>
        <v>(not a pitcher)</v>
      </c>
      <c r="M9" s="8"/>
    </row>
    <row r="10" spans="1:13" ht="22" customHeight="1" x14ac:dyDescent="0.2">
      <c r="A10" s="11">
        <v>5</v>
      </c>
      <c r="B10" s="3" t="str">
        <f>IFERROR(INDEX(Roster!$A$5:$A$16, MATCH(5, Roster!$I$5:$I$16, 0)),"")</f>
        <v>Michael Moss</v>
      </c>
      <c r="C10" s="4">
        <f>IFERROR(VLOOKUP(B10,Roster!$A$5:$H$16,2,FALSE),"")</f>
        <v>2</v>
      </c>
      <c r="D10" s="4" t="s">
        <v>21</v>
      </c>
      <c r="E10" s="4" t="s">
        <v>21</v>
      </c>
      <c r="F10" s="4" t="s">
        <v>151</v>
      </c>
      <c r="G10" s="4" t="s">
        <v>16</v>
      </c>
      <c r="H10" s="4" t="s">
        <v>148</v>
      </c>
      <c r="I10" s="4" t="s">
        <v>21</v>
      </c>
      <c r="J10" s="4">
        <f t="shared" si="0"/>
        <v>1</v>
      </c>
      <c r="K10" s="4"/>
      <c r="L10" s="4" t="str">
        <f>IF(B10="","",IF(IFERROR(VLOOKUP(B10,Roster!$A$5:$H$16,7,FALSE),"")&lt;&gt;"Yes","(not a pitcher)",IF(OR(K10="",K10=0),"Fresh - G2 OK","PITCHED G1 - G2 LOCKED")))</f>
        <v>Fresh - G2 OK</v>
      </c>
      <c r="M10" s="4"/>
    </row>
    <row r="11" spans="1:13" ht="22" customHeight="1" x14ac:dyDescent="0.2">
      <c r="A11" s="12">
        <v>6</v>
      </c>
      <c r="B11" s="7" t="str">
        <f>IFERROR(INDEX(Roster!$A$5:$A$16, MATCH(6, Roster!$I$5:$I$16, 0)),"")</f>
        <v>Riley Schupp</v>
      </c>
      <c r="C11" s="8">
        <f>IFERROR(VLOOKUP(B11,Roster!$A$5:$H$16,2,FALSE),"")</f>
        <v>10</v>
      </c>
      <c r="D11" s="8" t="s">
        <v>147</v>
      </c>
      <c r="E11" s="8" t="s">
        <v>147</v>
      </c>
      <c r="F11" s="8" t="s">
        <v>16</v>
      </c>
      <c r="G11" s="8" t="s">
        <v>148</v>
      </c>
      <c r="H11" s="8" t="s">
        <v>20</v>
      </c>
      <c r="I11" s="8" t="s">
        <v>20</v>
      </c>
      <c r="J11" s="8">
        <f t="shared" si="0"/>
        <v>1</v>
      </c>
      <c r="K11" s="8">
        <v>50</v>
      </c>
      <c r="L11" s="8" t="str">
        <f>IF(B11="","",IF(IFERROR(VLOOKUP(B11,Roster!$A$5:$H$16,7,FALSE),"")&lt;&gt;"Yes","(not a pitcher)",IF(OR(K11="",K11=0),"Fresh - G2 OK","PITCHED G1 - G2 LOCKED")))</f>
        <v>PITCHED G1 - G2 LOCKED</v>
      </c>
      <c r="M11" s="8"/>
    </row>
    <row r="12" spans="1:13" ht="22" customHeight="1" x14ac:dyDescent="0.2">
      <c r="A12" s="11">
        <v>7</v>
      </c>
      <c r="B12" s="3" t="str">
        <f>IFERROR(INDEX(Roster!$A$5:$A$16, MATCH(7, Roster!$I$5:$I$16, 0)),"")</f>
        <v>Carter Kadak</v>
      </c>
      <c r="C12" s="4">
        <f>IFERROR(VLOOKUP(B12,Roster!$A$5:$H$16,2,FALSE),"")</f>
        <v>16</v>
      </c>
      <c r="D12" s="4" t="s">
        <v>150</v>
      </c>
      <c r="E12" s="4" t="s">
        <v>28</v>
      </c>
      <c r="F12" s="4" t="s">
        <v>148</v>
      </c>
      <c r="G12" s="4" t="s">
        <v>147</v>
      </c>
      <c r="H12" s="4" t="s">
        <v>150</v>
      </c>
      <c r="I12" s="4" t="s">
        <v>28</v>
      </c>
      <c r="J12" s="4">
        <f t="shared" si="0"/>
        <v>1</v>
      </c>
      <c r="K12" s="4"/>
      <c r="L12" s="4" t="str">
        <f>IF(B12="","",IF(IFERROR(VLOOKUP(B12,Roster!$A$5:$H$16,7,FALSE),"")&lt;&gt;"Yes","(not a pitcher)",IF(OR(K12="",K12=0),"Fresh - G2 OK","PITCHED G1 - G2 LOCKED")))</f>
        <v>Fresh - G2 OK</v>
      </c>
      <c r="M12" s="4"/>
    </row>
    <row r="13" spans="1:13" ht="22" customHeight="1" x14ac:dyDescent="0.2">
      <c r="A13" s="12">
        <v>8</v>
      </c>
      <c r="B13" s="7" t="str">
        <f>IFERROR(INDEX(Roster!$A$5:$A$16, MATCH(8, Roster!$I$5:$I$16, 0)),"")</f>
        <v>George Madison</v>
      </c>
      <c r="C13" s="8">
        <f>IFERROR(VLOOKUP(B13,Roster!$A$5:$H$16,2,FALSE),"")</f>
        <v>13</v>
      </c>
      <c r="D13" s="8" t="s">
        <v>148</v>
      </c>
      <c r="E13" s="8" t="s">
        <v>151</v>
      </c>
      <c r="F13" s="8" t="s">
        <v>20</v>
      </c>
      <c r="G13" s="8" t="s">
        <v>20</v>
      </c>
      <c r="H13" s="8" t="s">
        <v>14</v>
      </c>
      <c r="I13" s="8" t="s">
        <v>151</v>
      </c>
      <c r="J13" s="8">
        <f t="shared" si="0"/>
        <v>1</v>
      </c>
      <c r="K13" s="8"/>
      <c r="L13" s="8" t="str">
        <f>IF(B13="","",IF(IFERROR(VLOOKUP(B13,Roster!$A$5:$H$16,7,FALSE),"")&lt;&gt;"Yes","(not a pitcher)",IF(OR(K13="",K13=0),"Fresh - G2 OK","PITCHED G1 - G2 LOCKED")))</f>
        <v>(not a pitcher)</v>
      </c>
      <c r="M13" s="8"/>
    </row>
    <row r="14" spans="1:13" ht="22" customHeight="1" x14ac:dyDescent="0.2">
      <c r="A14" s="11">
        <v>9</v>
      </c>
      <c r="B14" s="3" t="str">
        <f>IFERROR(INDEX(Roster!$A$5:$A$16, MATCH(9, Roster!$I$5:$I$16, 0)),"")</f>
        <v>Ellison Hundley</v>
      </c>
      <c r="C14" s="4">
        <f>IFERROR(VLOOKUP(B14,Roster!$A$5:$H$16,2,FALSE),"")</f>
        <v>9</v>
      </c>
      <c r="D14" s="4" t="s">
        <v>151</v>
      </c>
      <c r="E14" s="4" t="s">
        <v>14</v>
      </c>
      <c r="F14" s="4" t="s">
        <v>149</v>
      </c>
      <c r="G14" s="4" t="s">
        <v>148</v>
      </c>
      <c r="H14" s="4" t="s">
        <v>147</v>
      </c>
      <c r="I14" s="4" t="s">
        <v>147</v>
      </c>
      <c r="J14" s="4">
        <f t="shared" si="0"/>
        <v>1</v>
      </c>
      <c r="K14" s="4">
        <v>50</v>
      </c>
      <c r="L14" s="4" t="str">
        <f>IF(B14="","",IF(IFERROR(VLOOKUP(B14,Roster!$A$5:$H$16,7,FALSE),"")&lt;&gt;"Yes","(not a pitcher)",IF(OR(K14="",K14=0),"Fresh - G2 OK","PITCHED G1 - G2 LOCKED")))</f>
        <v>PITCHED G1 - G2 LOCKED</v>
      </c>
      <c r="M14" s="4"/>
    </row>
    <row r="15" spans="1:13" ht="22" customHeight="1" x14ac:dyDescent="0.2">
      <c r="A15" s="12">
        <v>10</v>
      </c>
      <c r="B15" s="7" t="str">
        <f>IFERROR(INDEX(Roster!$A$5:$A$16, MATCH(10, Roster!$I$5:$I$16, 0)),"")</f>
        <v>Tommy Bickley</v>
      </c>
      <c r="C15" s="8">
        <f>IFERROR(VLOOKUP(B15,Roster!$A$5:$H$16,2,FALSE),"")</f>
        <v>44</v>
      </c>
      <c r="D15" s="8" t="s">
        <v>148</v>
      </c>
      <c r="E15" s="8" t="s">
        <v>150</v>
      </c>
      <c r="F15" s="8" t="s">
        <v>21</v>
      </c>
      <c r="G15" s="8" t="s">
        <v>151</v>
      </c>
      <c r="H15" s="8" t="s">
        <v>151</v>
      </c>
      <c r="I15" s="8" t="s">
        <v>148</v>
      </c>
      <c r="J15" s="8">
        <f t="shared" si="0"/>
        <v>2</v>
      </c>
      <c r="K15" s="8"/>
      <c r="L15" s="8" t="str">
        <f>IF(B15="","",IF(IFERROR(VLOOKUP(B15,Roster!$A$5:$H$16,7,FALSE),"")&lt;&gt;"Yes","(not a pitcher)",IF(OR(K15="",K15=0),"Fresh - G2 OK","PITCHED G1 - G2 LOCKED")))</f>
        <v>(not a pitcher)</v>
      </c>
      <c r="M15" s="8"/>
    </row>
    <row r="16" spans="1:13" ht="22" customHeight="1" x14ac:dyDescent="0.2">
      <c r="A16" s="11">
        <v>11</v>
      </c>
      <c r="B16" s="3" t="str">
        <f>IFERROR(INDEX(Roster!$A$5:$A$16, MATCH(11, Roster!$I$5:$I$16, 0)),"")</f>
        <v>Bryce Singleton</v>
      </c>
      <c r="C16" s="4">
        <f>IFERROR(VLOOKUP(B16,Roster!$A$5:$H$16,2,FALSE),"")</f>
        <v>99</v>
      </c>
      <c r="D16" s="4" t="s">
        <v>20</v>
      </c>
      <c r="E16" s="4" t="s">
        <v>20</v>
      </c>
      <c r="F16" s="4" t="s">
        <v>150</v>
      </c>
      <c r="G16" s="4" t="s">
        <v>21</v>
      </c>
      <c r="H16" s="4" t="s">
        <v>148</v>
      </c>
      <c r="I16" s="4" t="s">
        <v>150</v>
      </c>
      <c r="J16" s="4">
        <f t="shared" si="0"/>
        <v>1</v>
      </c>
      <c r="K16" s="4"/>
      <c r="L16" s="4" t="str">
        <f>IF(B16="","",IF(IFERROR(VLOOKUP(B16,Roster!$A$5:$H$16,7,FALSE),"")&lt;&gt;"Yes","(not a pitcher)",IF(OR(K16="",K16=0),"Fresh - G2 OK","PITCHED G1 - G2 LOCKED")))</f>
        <v>(not a pitcher)</v>
      </c>
      <c r="M16" s="4"/>
    </row>
    <row r="17" spans="1:13" ht="22" customHeight="1" x14ac:dyDescent="0.2">
      <c r="A17" s="12">
        <v>12</v>
      </c>
      <c r="B17" s="7" t="str">
        <f>IFERROR(INDEX(Roster!$A$5:$A$16, MATCH(12, Roster!$I$5:$I$16, 0)),"")</f>
        <v/>
      </c>
      <c r="C17" s="8" t="str">
        <f>IFERROR(VLOOKUP(B17,Roster!$A$5:$H$16,2,FALSE),"")</f>
        <v/>
      </c>
      <c r="D17" s="8"/>
      <c r="E17" s="8"/>
      <c r="F17" s="8"/>
      <c r="G17" s="8"/>
      <c r="H17" s="8"/>
      <c r="I17" s="8"/>
      <c r="J17" s="8">
        <f t="shared" si="0"/>
        <v>0</v>
      </c>
      <c r="K17" s="8"/>
      <c r="L17" s="8" t="str">
        <f>IF(B17="","",IF(IFERROR(VLOOKUP(B17,Roster!$A$5:$H$16,7,FALSE),"")&lt;&gt;"Yes","(not a pitcher)",IF(OR(K17="",K17=0),"Fresh - G2 OK","PITCHED G1 - G2 LOCKED")))</f>
        <v/>
      </c>
      <c r="M17" s="8"/>
    </row>
    <row r="18" spans="1:13" ht="8" customHeight="1" x14ac:dyDescent="0.2"/>
    <row r="19" spans="1:13" x14ac:dyDescent="0.2">
      <c r="A19" s="34" t="s">
        <v>66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9"/>
    </row>
    <row r="20" spans="1:13" x14ac:dyDescent="0.2">
      <c r="C20" s="13" t="s">
        <v>67</v>
      </c>
      <c r="D20" s="13" t="s">
        <v>68</v>
      </c>
      <c r="E20" s="13" t="s">
        <v>69</v>
      </c>
      <c r="F20" s="13" t="s">
        <v>70</v>
      </c>
      <c r="G20" s="13" t="s">
        <v>71</v>
      </c>
      <c r="H20" s="13" t="s">
        <v>72</v>
      </c>
      <c r="I20" s="13" t="s">
        <v>73</v>
      </c>
    </row>
    <row r="21" spans="1:13" x14ac:dyDescent="0.2">
      <c r="C21" s="14" t="s">
        <v>74</v>
      </c>
      <c r="D21" s="15">
        <f t="shared" ref="D21:I21" si="1">COUNTIF(D$6:D$17,"P")</f>
        <v>1</v>
      </c>
      <c r="E21" s="15">
        <f t="shared" si="1"/>
        <v>1</v>
      </c>
      <c r="F21" s="15">
        <f t="shared" si="1"/>
        <v>1</v>
      </c>
      <c r="G21" s="15">
        <f t="shared" si="1"/>
        <v>1</v>
      </c>
      <c r="H21" s="15">
        <f t="shared" si="1"/>
        <v>1</v>
      </c>
      <c r="I21" s="15">
        <f t="shared" si="1"/>
        <v>1</v>
      </c>
    </row>
    <row r="22" spans="1:13" x14ac:dyDescent="0.2">
      <c r="C22" s="14" t="s">
        <v>75</v>
      </c>
      <c r="D22" s="15">
        <f t="shared" ref="D22:I22" si="2">COUNTIF(D$6:D$17,"C")</f>
        <v>1</v>
      </c>
      <c r="E22" s="15">
        <f t="shared" si="2"/>
        <v>1</v>
      </c>
      <c r="F22" s="15">
        <f t="shared" si="2"/>
        <v>1</v>
      </c>
      <c r="G22" s="15">
        <f t="shared" si="2"/>
        <v>1</v>
      </c>
      <c r="H22" s="15">
        <f t="shared" si="2"/>
        <v>1</v>
      </c>
      <c r="I22" s="15">
        <f t="shared" si="2"/>
        <v>1</v>
      </c>
    </row>
    <row r="23" spans="1:13" x14ac:dyDescent="0.2">
      <c r="C23" s="14" t="s">
        <v>76</v>
      </c>
      <c r="D23" s="15">
        <f t="shared" ref="D23:I23" si="3">COUNTIF(D$6:D$17,"1B")+COUNTIF(D$6:D$17,"2B")+COUNTIF(D$6:D$17,"3B")+COUNTIF(D$6:D$17,"SS")</f>
        <v>4</v>
      </c>
      <c r="E23" s="15">
        <f t="shared" si="3"/>
        <v>4</v>
      </c>
      <c r="F23" s="15">
        <f t="shared" si="3"/>
        <v>4</v>
      </c>
      <c r="G23" s="15">
        <f t="shared" si="3"/>
        <v>4</v>
      </c>
      <c r="H23" s="15">
        <f t="shared" si="3"/>
        <v>4</v>
      </c>
      <c r="I23" s="15">
        <f t="shared" si="3"/>
        <v>4</v>
      </c>
    </row>
    <row r="24" spans="1:13" x14ac:dyDescent="0.2">
      <c r="C24" s="14" t="s">
        <v>77</v>
      </c>
      <c r="D24" s="15">
        <f t="shared" ref="D24:I24" si="4">COUNTIF(D$6:D$17,"LF")+COUNTIF(D$6:D$17,"CF")+COUNTIF(D$6:D$17,"RF")</f>
        <v>3</v>
      </c>
      <c r="E24" s="15">
        <f t="shared" si="4"/>
        <v>3</v>
      </c>
      <c r="F24" s="15">
        <f t="shared" si="4"/>
        <v>3</v>
      </c>
      <c r="G24" s="15">
        <f t="shared" si="4"/>
        <v>3</v>
      </c>
      <c r="H24" s="15">
        <f t="shared" si="4"/>
        <v>3</v>
      </c>
      <c r="I24" s="15">
        <f t="shared" si="4"/>
        <v>3</v>
      </c>
    </row>
    <row r="25" spans="1:13" x14ac:dyDescent="0.2">
      <c r="C25" s="14" t="s">
        <v>78</v>
      </c>
      <c r="D25" s="15">
        <f t="shared" ref="D25:I25" si="5">COUNTIF(D$6:D$17,"EH")</f>
        <v>2</v>
      </c>
      <c r="E25" s="15">
        <f t="shared" si="5"/>
        <v>2</v>
      </c>
      <c r="F25" s="15">
        <f t="shared" si="5"/>
        <v>2</v>
      </c>
      <c r="G25" s="15">
        <f t="shared" si="5"/>
        <v>2</v>
      </c>
      <c r="H25" s="15">
        <f t="shared" si="5"/>
        <v>2</v>
      </c>
      <c r="I25" s="15">
        <f t="shared" si="5"/>
        <v>2</v>
      </c>
    </row>
    <row r="26" spans="1:13" ht="26" x14ac:dyDescent="0.2">
      <c r="C26" s="13" t="s">
        <v>79</v>
      </c>
      <c r="D26" s="10">
        <f t="shared" ref="D26:I26" si="6">COUNTA(D$6:D$17)</f>
        <v>11</v>
      </c>
      <c r="E26" s="10">
        <f t="shared" si="6"/>
        <v>11</v>
      </c>
      <c r="F26" s="10">
        <f t="shared" si="6"/>
        <v>11</v>
      </c>
      <c r="G26" s="10">
        <f t="shared" si="6"/>
        <v>11</v>
      </c>
      <c r="H26" s="10">
        <f t="shared" si="6"/>
        <v>11</v>
      </c>
      <c r="I26" s="10">
        <f t="shared" si="6"/>
        <v>11</v>
      </c>
    </row>
    <row r="29" spans="1:13" x14ac:dyDescent="0.2">
      <c r="A29" s="27" t="s">
        <v>80</v>
      </c>
      <c r="B29" s="28"/>
      <c r="C29" s="28"/>
      <c r="D29" s="28"/>
      <c r="E29" s="28"/>
      <c r="F29" s="29"/>
    </row>
    <row r="30" spans="1:13" ht="39" x14ac:dyDescent="0.2">
      <c r="A30" s="16" t="s">
        <v>81</v>
      </c>
      <c r="B30" s="3" t="s">
        <v>82</v>
      </c>
      <c r="C30" s="33"/>
      <c r="D30" s="28"/>
      <c r="E30" s="28"/>
      <c r="F30" s="29"/>
    </row>
    <row r="31" spans="1:13" x14ac:dyDescent="0.2">
      <c r="A31" s="16"/>
      <c r="B31" s="3" t="s">
        <v>83</v>
      </c>
      <c r="C31" s="33"/>
      <c r="D31" s="28"/>
      <c r="E31" s="28"/>
      <c r="F31" s="29"/>
    </row>
    <row r="32" spans="1:13" x14ac:dyDescent="0.2">
      <c r="A32" s="16"/>
      <c r="B32" s="3" t="s">
        <v>84</v>
      </c>
      <c r="C32" s="33"/>
      <c r="D32" s="28"/>
      <c r="E32" s="28"/>
      <c r="F32" s="29"/>
    </row>
    <row r="33" spans="1:6" x14ac:dyDescent="0.2">
      <c r="A33" s="16"/>
      <c r="B33" s="3" t="s">
        <v>85</v>
      </c>
      <c r="C33" s="33"/>
      <c r="D33" s="28"/>
      <c r="E33" s="28"/>
      <c r="F33" s="29"/>
    </row>
    <row r="34" spans="1:6" x14ac:dyDescent="0.2">
      <c r="A34" s="16"/>
      <c r="B34" s="3" t="s">
        <v>86</v>
      </c>
      <c r="C34" s="33"/>
      <c r="D34" s="28"/>
      <c r="E34" s="28"/>
      <c r="F34" s="29"/>
    </row>
    <row r="35" spans="1:6" ht="39" x14ac:dyDescent="0.2">
      <c r="A35" s="16" t="s">
        <v>87</v>
      </c>
      <c r="B35" s="3" t="s">
        <v>88</v>
      </c>
      <c r="C35" s="33"/>
      <c r="D35" s="28"/>
      <c r="E35" s="28"/>
      <c r="F35" s="29"/>
    </row>
    <row r="36" spans="1:6" x14ac:dyDescent="0.2">
      <c r="A36" s="16"/>
      <c r="B36" s="3" t="s">
        <v>89</v>
      </c>
      <c r="C36" s="33"/>
      <c r="D36" s="28"/>
      <c r="E36" s="28"/>
      <c r="F36" s="29"/>
    </row>
    <row r="37" spans="1:6" x14ac:dyDescent="0.2">
      <c r="A37" s="16"/>
      <c r="B37" s="3" t="s">
        <v>90</v>
      </c>
      <c r="C37" s="33"/>
      <c r="D37" s="28"/>
      <c r="E37" s="28"/>
      <c r="F37" s="29"/>
    </row>
    <row r="38" spans="1:6" x14ac:dyDescent="0.2">
      <c r="A38" s="16"/>
      <c r="B38" s="3" t="s">
        <v>91</v>
      </c>
      <c r="C38" s="33"/>
      <c r="D38" s="28"/>
      <c r="E38" s="28"/>
      <c r="F38" s="29"/>
    </row>
    <row r="39" spans="1:6" x14ac:dyDescent="0.2">
      <c r="A39" s="16"/>
      <c r="B39" s="3" t="s">
        <v>92</v>
      </c>
      <c r="C39" s="33"/>
      <c r="D39" s="28"/>
      <c r="E39" s="28"/>
      <c r="F39" s="29"/>
    </row>
    <row r="40" spans="1:6" x14ac:dyDescent="0.2">
      <c r="A40" s="16"/>
      <c r="B40" s="3" t="s">
        <v>93</v>
      </c>
      <c r="C40" s="33"/>
      <c r="D40" s="28"/>
      <c r="E40" s="28"/>
      <c r="F40" s="29"/>
    </row>
  </sheetData>
  <mergeCells count="19">
    <mergeCell ref="A1:M1"/>
    <mergeCell ref="C35:F35"/>
    <mergeCell ref="K4:M4"/>
    <mergeCell ref="C40:F40"/>
    <mergeCell ref="C31:F31"/>
    <mergeCell ref="A3:M3"/>
    <mergeCell ref="A2:M2"/>
    <mergeCell ref="C36:F36"/>
    <mergeCell ref="D4:I4"/>
    <mergeCell ref="C34:F34"/>
    <mergeCell ref="C30:F30"/>
    <mergeCell ref="C33:F33"/>
    <mergeCell ref="A4:C4"/>
    <mergeCell ref="A29:F29"/>
    <mergeCell ref="C39:F39"/>
    <mergeCell ref="C38:F38"/>
    <mergeCell ref="C32:F32"/>
    <mergeCell ref="C37:F37"/>
    <mergeCell ref="A19:M19"/>
  </mergeCells>
  <conditionalFormatting sqref="D21:I22">
    <cfRule type="expression" dxfId="31" priority="1">
      <formula>AND(COUNTA(D$6:D$17)&gt;0, D21=1)</formula>
    </cfRule>
    <cfRule type="expression" dxfId="30" priority="2">
      <formula>AND(COUNTA(D$6:D$17)&gt;0, D21&lt;&gt;1)</formula>
    </cfRule>
  </conditionalFormatting>
  <conditionalFormatting sqref="D23:I23">
    <cfRule type="expression" dxfId="29" priority="5">
      <formula>AND(COUNTA(D$6:D$17)&gt;0, D23=4)</formula>
    </cfRule>
    <cfRule type="expression" dxfId="28" priority="6">
      <formula>AND(COUNTA(D$6:D$17)&gt;0, D23&lt;&gt;4)</formula>
    </cfRule>
  </conditionalFormatting>
  <conditionalFormatting sqref="D24:I24">
    <cfRule type="expression" dxfId="27" priority="7">
      <formula>AND(COUNTA(D$6:D$17)&gt;0, D24=3)</formula>
    </cfRule>
    <cfRule type="expression" dxfId="26" priority="8">
      <formula>AND(COUNTA(D$6:D$17)&gt;0, D24&lt;&gt;3)</formula>
    </cfRule>
  </conditionalFormatting>
  <conditionalFormatting sqref="D25:I25">
    <cfRule type="expression" dxfId="25" priority="9">
      <formula>AND(COUNTA(D$6:D$17)&gt;0, D25=2)</formula>
    </cfRule>
    <cfRule type="expression" dxfId="24" priority="10">
      <formula>AND(COUNTA(D$6:D$17)&gt;0, D25&lt;&gt;2)</formula>
    </cfRule>
  </conditionalFormatting>
  <conditionalFormatting sqref="D26:I26">
    <cfRule type="expression" dxfId="23" priority="11">
      <formula>AND(D26&gt;0, D26=11)</formula>
    </cfRule>
    <cfRule type="expression" dxfId="22" priority="12">
      <formula>AND(D26&gt;0, D26&lt;&gt;11)</formula>
    </cfRule>
  </conditionalFormatting>
  <conditionalFormatting sqref="J6:J17">
    <cfRule type="expression" dxfId="21" priority="13">
      <formula>J6&gt;=3</formula>
    </cfRule>
    <cfRule type="expression" dxfId="20" priority="14">
      <formula>AND(J6&gt;0,J6&lt;=2)</formula>
    </cfRule>
  </conditionalFormatting>
  <conditionalFormatting sqref="L6:L17">
    <cfRule type="expression" dxfId="19" priority="15">
      <formula>LEFT(L6,7)="PITCHED"</formula>
    </cfRule>
    <cfRule type="expression" dxfId="18" priority="16">
      <formula>LEFT(L6,5)="Fresh"</formula>
    </cfRule>
    <cfRule type="expression" dxfId="17" priority="17">
      <formula>LEFT(L6,3)="(no"</formula>
    </cfRule>
  </conditionalFormatting>
  <dataValidations count="1">
    <dataValidation type="list" allowBlank="1" sqref="D6:I17" xr:uid="{00000000-0002-0000-0100-000000000000}">
      <formula1>"P,C,1B,2B,3B,SS,LF,CF,RF,EH"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zoomScale="130" zoomScaleNormal="130" workbookViewId="0">
      <pane xSplit="3" ySplit="5" topLeftCell="D6" activePane="bottomRight" state="frozen"/>
      <selection pane="topRight"/>
      <selection pane="bottomLeft"/>
      <selection pane="bottomRight" activeCell="I14" sqref="I14"/>
    </sheetView>
  </sheetViews>
  <sheetFormatPr baseColWidth="10" defaultColWidth="8.83203125" defaultRowHeight="15" x14ac:dyDescent="0.2"/>
  <cols>
    <col min="1" max="1" width="4" customWidth="1"/>
    <col min="2" max="2" width="22" customWidth="1"/>
    <col min="3" max="3" width="9" customWidth="1"/>
    <col min="4" max="9" width="7" customWidth="1"/>
    <col min="10" max="10" width="6" customWidth="1"/>
    <col min="11" max="11" width="11" customWidth="1"/>
    <col min="12" max="12" width="13" customWidth="1"/>
    <col min="13" max="13" width="15" customWidth="1"/>
  </cols>
  <sheetData>
    <row r="1" spans="1:13" ht="32" customHeight="1" x14ac:dyDescent="0.2">
      <c r="A1" s="35" t="s">
        <v>94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2" customHeight="1" x14ac:dyDescent="0.2">
      <c r="A2" s="37" t="s">
        <v>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6" customHeight="1" x14ac:dyDescent="0.2">
      <c r="A3" s="36" t="s">
        <v>96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30" x14ac:dyDescent="0.2">
      <c r="A4" s="34" t="s">
        <v>52</v>
      </c>
      <c r="B4" s="28"/>
      <c r="C4" s="29"/>
      <c r="D4" s="27" t="s">
        <v>53</v>
      </c>
      <c r="E4" s="28"/>
      <c r="F4" s="28"/>
      <c r="G4" s="28"/>
      <c r="H4" s="28"/>
      <c r="I4" s="29"/>
      <c r="J4" s="2" t="s">
        <v>54</v>
      </c>
      <c r="K4" s="34" t="s">
        <v>97</v>
      </c>
      <c r="L4" s="28"/>
      <c r="M4" s="29"/>
    </row>
    <row r="5" spans="1:13" ht="22" customHeight="1" x14ac:dyDescent="0.2">
      <c r="A5" s="1" t="s">
        <v>3</v>
      </c>
      <c r="B5" s="1" t="s">
        <v>2</v>
      </c>
      <c r="C5" s="1" t="s">
        <v>56</v>
      </c>
      <c r="D5" s="1" t="s">
        <v>57</v>
      </c>
      <c r="E5" s="1" t="s">
        <v>58</v>
      </c>
      <c r="F5" s="1" t="s">
        <v>59</v>
      </c>
      <c r="G5" s="1" t="s">
        <v>60</v>
      </c>
      <c r="H5" s="1" t="s">
        <v>61</v>
      </c>
      <c r="I5" s="1" t="s">
        <v>62</v>
      </c>
      <c r="J5" s="1" t="s">
        <v>63</v>
      </c>
      <c r="K5" s="1" t="s">
        <v>64</v>
      </c>
      <c r="L5" s="1" t="s">
        <v>98</v>
      </c>
      <c r="M5" s="1" t="s">
        <v>99</v>
      </c>
    </row>
    <row r="6" spans="1:13" ht="22" customHeight="1" x14ac:dyDescent="0.2">
      <c r="A6" s="11">
        <v>1</v>
      </c>
      <c r="B6" s="3" t="str">
        <f>IFERROR(INDEX(Roster!$A$5:$A$16, MATCH(1, Roster!$J$5:$J$16, 0)),"")</f>
        <v>James Gallagher</v>
      </c>
      <c r="C6" s="4">
        <f>IFERROR(VLOOKUP(B6,Roster!$A$5:$H$16,2,FALSE),"")</f>
        <v>5</v>
      </c>
      <c r="D6" s="4" t="s">
        <v>21</v>
      </c>
      <c r="E6" s="4" t="s">
        <v>149</v>
      </c>
      <c r="F6" s="4" t="s">
        <v>148</v>
      </c>
      <c r="G6" s="4" t="s">
        <v>21</v>
      </c>
      <c r="H6" s="4" t="s">
        <v>150</v>
      </c>
      <c r="I6" s="4" t="s">
        <v>16</v>
      </c>
      <c r="J6" s="4">
        <f t="shared" ref="J6:J17" si="0">COUNTIF(D6:I6,"EH")</f>
        <v>1</v>
      </c>
      <c r="K6" s="4">
        <f>IFERROR(VLOOKUP(B6,'Game 1 - 9AM'!$B$6:$K$17,10,FALSE),0)</f>
        <v>50</v>
      </c>
      <c r="L6" s="4"/>
      <c r="M6" s="4" t="str">
        <f>IF(B6="","",IF(IFERROR(VLOOKUP(B6,Roster!$A$5:$H$16,7,FALSE),"")&lt;&gt;"Yes","No - not a pitcher",IF(OR(K6="",K6=0),"Yes - fresh arm",IF(UPPER(L6)="Y","YES (override)","LOCKED - pitched G1"))))</f>
        <v>LOCKED - pitched G1</v>
      </c>
    </row>
    <row r="7" spans="1:13" ht="22" customHeight="1" x14ac:dyDescent="0.2">
      <c r="A7" s="12">
        <v>2</v>
      </c>
      <c r="B7" s="7" t="str">
        <f>IFERROR(INDEX(Roster!$A$5:$A$16, MATCH(2, Roster!$J$5:$J$16, 0)),"")</f>
        <v>Archie Andreas</v>
      </c>
      <c r="C7" s="8">
        <f>IFERROR(VLOOKUP(B7,Roster!$A$5:$H$16,2,FALSE),"")</f>
        <v>8</v>
      </c>
      <c r="D7" s="8" t="s">
        <v>28</v>
      </c>
      <c r="E7" s="8" t="s">
        <v>148</v>
      </c>
      <c r="F7" s="8" t="s">
        <v>147</v>
      </c>
      <c r="G7" s="8" t="s">
        <v>147</v>
      </c>
      <c r="H7" s="8" t="s">
        <v>28</v>
      </c>
      <c r="I7" s="8" t="s">
        <v>149</v>
      </c>
      <c r="J7" s="8">
        <f t="shared" si="0"/>
        <v>1</v>
      </c>
      <c r="K7" s="8">
        <f>IFERROR(VLOOKUP(B7,'Game 1 - 9AM'!$B$6:$K$17,10,FALSE),0)</f>
        <v>0</v>
      </c>
      <c r="L7" s="8"/>
      <c r="M7" s="8" t="str">
        <f>IF(B7="","",IF(IFERROR(VLOOKUP(B7,Roster!$A$5:$H$16,7,FALSE),"")&lt;&gt;"Yes","No - not a pitcher",IF(OR(K7="",K7=0),"Yes - fresh arm",IF(UPPER(L7)="Y","YES (override)","LOCKED - pitched G1"))))</f>
        <v>Yes - fresh arm</v>
      </c>
    </row>
    <row r="8" spans="1:13" ht="22" customHeight="1" x14ac:dyDescent="0.2">
      <c r="A8" s="11">
        <v>3</v>
      </c>
      <c r="B8" s="3" t="str">
        <f>IFERROR(INDEX(Roster!$A$5:$A$16, MATCH(3, Roster!$J$5:$J$16, 0)),"")</f>
        <v>Yash Desai</v>
      </c>
      <c r="C8" s="4">
        <f>IFERROR(VLOOKUP(B8,Roster!$A$5:$H$16,2,FALSE),"")</f>
        <v>11</v>
      </c>
      <c r="D8" s="4" t="s">
        <v>14</v>
      </c>
      <c r="E8" s="4" t="s">
        <v>151</v>
      </c>
      <c r="F8" s="4" t="s">
        <v>14</v>
      </c>
      <c r="G8" s="4" t="s">
        <v>148</v>
      </c>
      <c r="H8" s="4" t="s">
        <v>147</v>
      </c>
      <c r="I8" s="4" t="s">
        <v>147</v>
      </c>
      <c r="J8" s="4">
        <f t="shared" si="0"/>
        <v>1</v>
      </c>
      <c r="K8" s="4">
        <f>IFERROR(VLOOKUP(B8,'Game 1 - 9AM'!$B$6:$K$17,10,FALSE),0)</f>
        <v>0</v>
      </c>
      <c r="L8" s="4"/>
      <c r="M8" s="4" t="str">
        <f>IF(B8="","",IF(IFERROR(VLOOKUP(B8,Roster!$A$5:$H$16,7,FALSE),"")&lt;&gt;"Yes","No - not a pitcher",IF(OR(K8="",K8=0),"Yes - fresh arm",IF(UPPER(L8)="Y","YES (override)","LOCKED - pitched G1"))))</f>
        <v>Yes - fresh arm</v>
      </c>
    </row>
    <row r="9" spans="1:13" ht="22" customHeight="1" x14ac:dyDescent="0.2">
      <c r="A9" s="12">
        <v>4</v>
      </c>
      <c r="B9" s="7" t="str">
        <f>IFERROR(INDEX(Roster!$A$5:$A$16, MATCH(4, Roster!$J$5:$J$16, 0)),"")</f>
        <v>Jesiah Abiamiri</v>
      </c>
      <c r="C9" s="8">
        <f>IFERROR(VLOOKUP(B9,Roster!$A$5:$H$16,2,FALSE),"")</f>
        <v>3</v>
      </c>
      <c r="D9" s="8" t="s">
        <v>149</v>
      </c>
      <c r="E9" s="8" t="s">
        <v>16</v>
      </c>
      <c r="F9" s="8" t="s">
        <v>149</v>
      </c>
      <c r="G9" s="8" t="s">
        <v>149</v>
      </c>
      <c r="H9" s="8" t="s">
        <v>149</v>
      </c>
      <c r="I9" s="8" t="s">
        <v>148</v>
      </c>
      <c r="J9" s="8">
        <f t="shared" si="0"/>
        <v>1</v>
      </c>
      <c r="K9" s="8">
        <f>IFERROR(VLOOKUP(B9,'Game 1 - 9AM'!$B$6:$K$17,10,FALSE),0)</f>
        <v>0</v>
      </c>
      <c r="L9" s="8"/>
      <c r="M9" s="8" t="str">
        <f>IF(B9="","",IF(IFERROR(VLOOKUP(B9,Roster!$A$5:$H$16,7,FALSE),"")&lt;&gt;"Yes","No - not a pitcher",IF(OR(K9="",K9=0),"Yes - fresh arm",IF(UPPER(L9)="Y","YES (override)","LOCKED - pitched G1"))))</f>
        <v>No - not a pitcher</v>
      </c>
    </row>
    <row r="10" spans="1:13" ht="22" customHeight="1" x14ac:dyDescent="0.2">
      <c r="A10" s="11">
        <v>5</v>
      </c>
      <c r="B10" s="3" t="str">
        <f>IFERROR(INDEX(Roster!$A$5:$A$16, MATCH(5, Roster!$J$5:$J$16, 0)),"")</f>
        <v>Michael Moss</v>
      </c>
      <c r="C10" s="4">
        <f>IFERROR(VLOOKUP(B10,Roster!$A$5:$H$16,2,FALSE),"")</f>
        <v>2</v>
      </c>
      <c r="D10" s="4" t="s">
        <v>147</v>
      </c>
      <c r="E10" s="4" t="s">
        <v>147</v>
      </c>
      <c r="F10" s="4" t="s">
        <v>21</v>
      </c>
      <c r="G10" s="4" t="s">
        <v>148</v>
      </c>
      <c r="H10" s="4" t="s">
        <v>20</v>
      </c>
      <c r="I10" s="4" t="s">
        <v>20</v>
      </c>
      <c r="J10" s="4">
        <f t="shared" si="0"/>
        <v>1</v>
      </c>
      <c r="K10" s="4">
        <f>IFERROR(VLOOKUP(B10,'Game 1 - 9AM'!$B$6:$K$17,10,FALSE),0)</f>
        <v>0</v>
      </c>
      <c r="L10" s="4"/>
      <c r="M10" s="4" t="str">
        <f>IF(B10="","",IF(IFERROR(VLOOKUP(B10,Roster!$A$5:$H$16,7,FALSE),"")&lt;&gt;"Yes","No - not a pitcher",IF(OR(K10="",K10=0),"Yes - fresh arm",IF(UPPER(L10)="Y","YES (override)","LOCKED - pitched G1"))))</f>
        <v>Yes - fresh arm</v>
      </c>
    </row>
    <row r="11" spans="1:13" ht="22" customHeight="1" x14ac:dyDescent="0.2">
      <c r="A11" s="12">
        <v>6</v>
      </c>
      <c r="B11" s="7" t="str">
        <f>IFERROR(INDEX(Roster!$A$5:$A$16, MATCH(6, Roster!$J$5:$J$16, 0)),"")</f>
        <v>Riley Schupp</v>
      </c>
      <c r="C11" s="8">
        <f>IFERROR(VLOOKUP(B11,Roster!$A$5:$H$16,2,FALSE),"")</f>
        <v>10</v>
      </c>
      <c r="D11" s="8" t="s">
        <v>16</v>
      </c>
      <c r="E11" s="8" t="s">
        <v>21</v>
      </c>
      <c r="F11" s="8" t="s">
        <v>150</v>
      </c>
      <c r="G11" s="8" t="s">
        <v>16</v>
      </c>
      <c r="H11" s="8" t="s">
        <v>148</v>
      </c>
      <c r="I11" s="8" t="s">
        <v>21</v>
      </c>
      <c r="J11" s="8">
        <f t="shared" si="0"/>
        <v>1</v>
      </c>
      <c r="K11" s="8">
        <f>IFERROR(VLOOKUP(B11,'Game 1 - 9AM'!$B$6:$K$17,10,FALSE),0)</f>
        <v>50</v>
      </c>
      <c r="L11" s="8"/>
      <c r="M11" s="8" t="str">
        <f>IF(B11="","",IF(IFERROR(VLOOKUP(B11,Roster!$A$5:$H$16,7,FALSE),"")&lt;&gt;"Yes","No - not a pitcher",IF(OR(K11="",K11=0),"Yes - fresh arm",IF(UPPER(L11)="Y","YES (override)","LOCKED - pitched G1"))))</f>
        <v>LOCKED - pitched G1</v>
      </c>
    </row>
    <row r="12" spans="1:13" ht="22" customHeight="1" x14ac:dyDescent="0.2">
      <c r="A12" s="11">
        <v>7</v>
      </c>
      <c r="B12" s="3" t="str">
        <f>IFERROR(INDEX(Roster!$A$5:$A$16, MATCH(7, Roster!$J$5:$J$16, 0)),"")</f>
        <v>Carter Kadak</v>
      </c>
      <c r="C12" s="4">
        <f>IFERROR(VLOOKUP(B12,Roster!$A$5:$H$16,2,FALSE),"")</f>
        <v>16</v>
      </c>
      <c r="D12" s="4" t="s">
        <v>150</v>
      </c>
      <c r="E12" s="4" t="s">
        <v>28</v>
      </c>
      <c r="F12" s="4" t="s">
        <v>28</v>
      </c>
      <c r="G12" s="4" t="s">
        <v>28</v>
      </c>
      <c r="H12" s="4" t="s">
        <v>148</v>
      </c>
      <c r="I12" s="4" t="s">
        <v>28</v>
      </c>
      <c r="J12" s="4">
        <f t="shared" si="0"/>
        <v>1</v>
      </c>
      <c r="K12" s="4">
        <f>IFERROR(VLOOKUP(B12,'Game 1 - 9AM'!$B$6:$K$17,10,FALSE),0)</f>
        <v>0</v>
      </c>
      <c r="L12" s="4"/>
      <c r="M12" s="4" t="str">
        <f>IF(B12="","",IF(IFERROR(VLOOKUP(B12,Roster!$A$5:$H$16,7,FALSE),"")&lt;&gt;"Yes","No - not a pitcher",IF(OR(K12="",K12=0),"Yes - fresh arm",IF(UPPER(L12)="Y","YES (override)","LOCKED - pitched G1"))))</f>
        <v>Yes - fresh arm</v>
      </c>
    </row>
    <row r="13" spans="1:13" ht="22" customHeight="1" x14ac:dyDescent="0.2">
      <c r="A13" s="12">
        <v>8</v>
      </c>
      <c r="B13" s="7" t="str">
        <f>IFERROR(INDEX(Roster!$A$5:$A$16, MATCH(8, Roster!$J$5:$J$16, 0)),"")</f>
        <v>George Madison</v>
      </c>
      <c r="C13" s="8">
        <f>IFERROR(VLOOKUP(B13,Roster!$A$5:$H$16,2,FALSE),"")</f>
        <v>13</v>
      </c>
      <c r="D13" s="8" t="s">
        <v>20</v>
      </c>
      <c r="E13" s="8" t="s">
        <v>20</v>
      </c>
      <c r="F13" s="8" t="s">
        <v>148</v>
      </c>
      <c r="G13" s="8" t="s">
        <v>14</v>
      </c>
      <c r="H13" s="8" t="s">
        <v>151</v>
      </c>
      <c r="I13" s="8" t="s">
        <v>150</v>
      </c>
      <c r="J13" s="8">
        <f t="shared" si="0"/>
        <v>1</v>
      </c>
      <c r="K13" s="8">
        <f>IFERROR(VLOOKUP(B13,'Game 1 - 9AM'!$B$6:$K$17,10,FALSE),0)</f>
        <v>0</v>
      </c>
      <c r="L13" s="8"/>
      <c r="M13" s="8" t="str">
        <f>IF(B13="","",IF(IFERROR(VLOOKUP(B13,Roster!$A$5:$H$16,7,FALSE),"")&lt;&gt;"Yes","No - not a pitcher",IF(OR(K13="",K13=0),"Yes - fresh arm",IF(UPPER(L13)="Y","YES (override)","LOCKED - pitched G1"))))</f>
        <v>No - not a pitcher</v>
      </c>
    </row>
    <row r="14" spans="1:13" ht="22" customHeight="1" x14ac:dyDescent="0.2">
      <c r="A14" s="11">
        <v>9</v>
      </c>
      <c r="B14" s="3" t="str">
        <f>IFERROR(INDEX(Roster!$A$5:$A$16, MATCH(9, Roster!$J$5:$J$16, 0)),"")</f>
        <v>Ellison Hundley</v>
      </c>
      <c r="C14" s="4">
        <f>IFERROR(VLOOKUP(B14,Roster!$A$5:$H$16,2,FALSE),"")</f>
        <v>9</v>
      </c>
      <c r="D14" s="4" t="s">
        <v>148</v>
      </c>
      <c r="E14" s="4" t="s">
        <v>14</v>
      </c>
      <c r="F14" s="4" t="s">
        <v>151</v>
      </c>
      <c r="G14" s="4" t="s">
        <v>151</v>
      </c>
      <c r="H14" s="4" t="s">
        <v>14</v>
      </c>
      <c r="I14" s="4" t="s">
        <v>14</v>
      </c>
      <c r="J14" s="4">
        <f t="shared" si="0"/>
        <v>1</v>
      </c>
      <c r="K14" s="4">
        <f>IFERROR(VLOOKUP(B14,'Game 1 - 9AM'!$B$6:$K$17,10,FALSE),0)</f>
        <v>50</v>
      </c>
      <c r="L14" s="4"/>
      <c r="M14" s="4" t="str">
        <f>IF(B14="","",IF(IFERROR(VLOOKUP(B14,Roster!$A$5:$H$16,7,FALSE),"")&lt;&gt;"Yes","No - not a pitcher",IF(OR(K14="",K14=0),"Yes - fresh arm",IF(UPPER(L14)="Y","YES (override)","LOCKED - pitched G1"))))</f>
        <v>LOCKED - pitched G1</v>
      </c>
    </row>
    <row r="15" spans="1:13" ht="22" customHeight="1" x14ac:dyDescent="0.2">
      <c r="A15" s="12">
        <v>10</v>
      </c>
      <c r="B15" s="7" t="str">
        <f>IFERROR(INDEX(Roster!$A$5:$A$16, MATCH(10, Roster!$J$5:$J$16, 0)),"")</f>
        <v>Tommy Bickley</v>
      </c>
      <c r="C15" s="8">
        <f>IFERROR(VLOOKUP(B15,Roster!$A$5:$H$16,2,FALSE),"")</f>
        <v>44</v>
      </c>
      <c r="D15" s="8" t="s">
        <v>148</v>
      </c>
      <c r="E15" s="8" t="s">
        <v>150</v>
      </c>
      <c r="F15" s="8" t="s">
        <v>21</v>
      </c>
      <c r="G15" s="8" t="s">
        <v>150</v>
      </c>
      <c r="H15" s="8" t="s">
        <v>16</v>
      </c>
      <c r="I15" s="8" t="s">
        <v>148</v>
      </c>
      <c r="J15" s="8">
        <f t="shared" si="0"/>
        <v>2</v>
      </c>
      <c r="K15" s="8">
        <f>IFERROR(VLOOKUP(B15,'Game 1 - 9AM'!$B$6:$K$17,10,FALSE),0)</f>
        <v>0</v>
      </c>
      <c r="L15" s="8"/>
      <c r="M15" s="8" t="str">
        <f>IF(B15="","",IF(IFERROR(VLOOKUP(B15,Roster!$A$5:$H$16,7,FALSE),"")&lt;&gt;"Yes","No - not a pitcher",IF(OR(K15="",K15=0),"Yes - fresh arm",IF(UPPER(L15)="Y","YES (override)","LOCKED - pitched G1"))))</f>
        <v>No - not a pitcher</v>
      </c>
    </row>
    <row r="16" spans="1:13" ht="22" customHeight="1" x14ac:dyDescent="0.2">
      <c r="A16" s="11">
        <v>11</v>
      </c>
      <c r="B16" s="3" t="str">
        <f>IFERROR(INDEX(Roster!$A$5:$A$16, MATCH(11, Roster!$J$5:$J$16, 0)),"")</f>
        <v>Bryce Singleton</v>
      </c>
      <c r="C16" s="4">
        <f>IFERROR(VLOOKUP(B16,Roster!$A$5:$H$16,2,FALSE),"")</f>
        <v>99</v>
      </c>
      <c r="D16" s="4" t="s">
        <v>151</v>
      </c>
      <c r="E16" s="4" t="s">
        <v>148</v>
      </c>
      <c r="F16" s="4" t="s">
        <v>20</v>
      </c>
      <c r="G16" s="4" t="s">
        <v>20</v>
      </c>
      <c r="H16" s="4" t="s">
        <v>21</v>
      </c>
      <c r="I16" s="4" t="s">
        <v>151</v>
      </c>
      <c r="J16" s="4">
        <f t="shared" si="0"/>
        <v>1</v>
      </c>
      <c r="K16" s="4">
        <f>IFERROR(VLOOKUP(B16,'Game 1 - 9AM'!$B$6:$K$17,10,FALSE),0)</f>
        <v>0</v>
      </c>
      <c r="L16" s="4"/>
      <c r="M16" s="4" t="str">
        <f>IF(B16="","",IF(IFERROR(VLOOKUP(B16,Roster!$A$5:$H$16,7,FALSE),"")&lt;&gt;"Yes","No - not a pitcher",IF(OR(K16="",K16=0),"Yes - fresh arm",IF(UPPER(L16)="Y","YES (override)","LOCKED - pitched G1"))))</f>
        <v>No - not a pitcher</v>
      </c>
    </row>
    <row r="17" spans="1:13" ht="22" customHeight="1" x14ac:dyDescent="0.2">
      <c r="A17" s="12">
        <v>12</v>
      </c>
      <c r="B17" s="7" t="str">
        <f>IFERROR(INDEX(Roster!$A$5:$A$16, MATCH(12, Roster!$J$5:$J$16, 0)),"")</f>
        <v/>
      </c>
      <c r="C17" s="8" t="str">
        <f>IFERROR(VLOOKUP(B17,Roster!$A$5:$H$16,2,FALSE),"")</f>
        <v/>
      </c>
      <c r="D17" s="8"/>
      <c r="E17" s="8"/>
      <c r="F17" s="8"/>
      <c r="G17" s="8"/>
      <c r="H17" s="8"/>
      <c r="I17" s="8"/>
      <c r="J17" s="8">
        <f t="shared" si="0"/>
        <v>0</v>
      </c>
      <c r="K17" s="8">
        <f>IFERROR(VLOOKUP(B17,'Game 1 - 9AM'!$B$6:$K$17,10,FALSE),0)</f>
        <v>0</v>
      </c>
      <c r="L17" s="8"/>
      <c r="M17" s="8" t="str">
        <f>IF(B17="","",IF(IFERROR(VLOOKUP(B17,Roster!$A$5:$H$16,7,FALSE),"")&lt;&gt;"Yes","No - not a pitcher",IF(OR(K17="",K17=0),"Yes - fresh arm",IF(UPPER(L17)="Y","YES (override)","LOCKED - pitched G1"))))</f>
        <v/>
      </c>
    </row>
    <row r="18" spans="1:13" ht="8" customHeight="1" x14ac:dyDescent="0.2"/>
    <row r="19" spans="1:13" x14ac:dyDescent="0.2">
      <c r="A19" s="34" t="s">
        <v>66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9"/>
    </row>
    <row r="20" spans="1:13" x14ac:dyDescent="0.2">
      <c r="C20" s="13" t="s">
        <v>67</v>
      </c>
      <c r="D20" s="13" t="s">
        <v>68</v>
      </c>
      <c r="E20" s="13" t="s">
        <v>69</v>
      </c>
      <c r="F20" s="13" t="s">
        <v>70</v>
      </c>
      <c r="G20" s="13" t="s">
        <v>71</v>
      </c>
      <c r="H20" s="13" t="s">
        <v>72</v>
      </c>
      <c r="I20" s="13" t="s">
        <v>73</v>
      </c>
    </row>
    <row r="21" spans="1:13" x14ac:dyDescent="0.2">
      <c r="C21" s="14" t="s">
        <v>74</v>
      </c>
      <c r="D21" s="15">
        <f t="shared" ref="D21:I21" si="1">COUNTIF(D$6:D$17,"P")</f>
        <v>1</v>
      </c>
      <c r="E21" s="15">
        <f t="shared" si="1"/>
        <v>1</v>
      </c>
      <c r="F21" s="15">
        <f t="shared" si="1"/>
        <v>1</v>
      </c>
      <c r="G21" s="15">
        <f t="shared" si="1"/>
        <v>1</v>
      </c>
      <c r="H21" s="15">
        <f t="shared" si="1"/>
        <v>1</v>
      </c>
      <c r="I21" s="15">
        <f t="shared" si="1"/>
        <v>1</v>
      </c>
    </row>
    <row r="22" spans="1:13" x14ac:dyDescent="0.2">
      <c r="C22" s="14" t="s">
        <v>75</v>
      </c>
      <c r="D22" s="15">
        <f t="shared" ref="D22:I22" si="2">COUNTIF(D$6:D$17,"C")</f>
        <v>1</v>
      </c>
      <c r="E22" s="15">
        <f t="shared" si="2"/>
        <v>1</v>
      </c>
      <c r="F22" s="15">
        <f t="shared" si="2"/>
        <v>1</v>
      </c>
      <c r="G22" s="15">
        <f t="shared" si="2"/>
        <v>1</v>
      </c>
      <c r="H22" s="15">
        <f t="shared" si="2"/>
        <v>1</v>
      </c>
      <c r="I22" s="15">
        <f t="shared" si="2"/>
        <v>1</v>
      </c>
    </row>
    <row r="23" spans="1:13" x14ac:dyDescent="0.2">
      <c r="C23" s="14" t="s">
        <v>76</v>
      </c>
      <c r="D23" s="15">
        <f t="shared" ref="D23:I23" si="3">COUNTIF(D$6:D$17,"1B")+COUNTIF(D$6:D$17,"2B")+COUNTIF(D$6:D$17,"3B")+COUNTIF(D$6:D$17,"SS")</f>
        <v>4</v>
      </c>
      <c r="E23" s="15">
        <f t="shared" si="3"/>
        <v>4</v>
      </c>
      <c r="F23" s="15">
        <f t="shared" si="3"/>
        <v>4</v>
      </c>
      <c r="G23" s="15">
        <f t="shared" si="3"/>
        <v>4</v>
      </c>
      <c r="H23" s="15">
        <f t="shared" si="3"/>
        <v>4</v>
      </c>
      <c r="I23" s="15">
        <f t="shared" si="3"/>
        <v>4</v>
      </c>
    </row>
    <row r="24" spans="1:13" x14ac:dyDescent="0.2">
      <c r="C24" s="14" t="s">
        <v>77</v>
      </c>
      <c r="D24" s="15">
        <f t="shared" ref="D24:I24" si="4">COUNTIF(D$6:D$17,"LF")+COUNTIF(D$6:D$17,"CF")+COUNTIF(D$6:D$17,"RF")</f>
        <v>3</v>
      </c>
      <c r="E24" s="15">
        <f t="shared" si="4"/>
        <v>3</v>
      </c>
      <c r="F24" s="15">
        <f t="shared" si="4"/>
        <v>3</v>
      </c>
      <c r="G24" s="15">
        <f t="shared" si="4"/>
        <v>3</v>
      </c>
      <c r="H24" s="15">
        <f t="shared" si="4"/>
        <v>3</v>
      </c>
      <c r="I24" s="15">
        <f t="shared" si="4"/>
        <v>3</v>
      </c>
    </row>
    <row r="25" spans="1:13" x14ac:dyDescent="0.2">
      <c r="C25" s="14" t="s">
        <v>78</v>
      </c>
      <c r="D25" s="15">
        <f t="shared" ref="D25:I25" si="5">COUNTIF(D$6:D$17,"EH")</f>
        <v>2</v>
      </c>
      <c r="E25" s="15">
        <f t="shared" si="5"/>
        <v>2</v>
      </c>
      <c r="F25" s="15">
        <f t="shared" si="5"/>
        <v>2</v>
      </c>
      <c r="G25" s="15">
        <f t="shared" si="5"/>
        <v>2</v>
      </c>
      <c r="H25" s="15">
        <f t="shared" si="5"/>
        <v>2</v>
      </c>
      <c r="I25" s="15">
        <f t="shared" si="5"/>
        <v>2</v>
      </c>
    </row>
    <row r="26" spans="1:13" ht="26" x14ac:dyDescent="0.2">
      <c r="C26" s="13" t="s">
        <v>79</v>
      </c>
      <c r="D26" s="10">
        <f t="shared" ref="D26:I26" si="6">COUNTA(D$6:D$17)</f>
        <v>11</v>
      </c>
      <c r="E26" s="10">
        <f t="shared" si="6"/>
        <v>11</v>
      </c>
      <c r="F26" s="10">
        <f t="shared" si="6"/>
        <v>11</v>
      </c>
      <c r="G26" s="10">
        <f t="shared" si="6"/>
        <v>11</v>
      </c>
      <c r="H26" s="10">
        <f t="shared" si="6"/>
        <v>11</v>
      </c>
      <c r="I26" s="10">
        <f t="shared" si="6"/>
        <v>11</v>
      </c>
    </row>
    <row r="29" spans="1:13" x14ac:dyDescent="0.2">
      <c r="A29" s="27" t="s">
        <v>80</v>
      </c>
      <c r="B29" s="28"/>
      <c r="C29" s="28"/>
      <c r="D29" s="28"/>
      <c r="E29" s="28"/>
      <c r="F29" s="29"/>
    </row>
    <row r="30" spans="1:13" ht="39" x14ac:dyDescent="0.2">
      <c r="A30" s="16" t="s">
        <v>81</v>
      </c>
      <c r="B30" s="3" t="s">
        <v>82</v>
      </c>
      <c r="C30" s="33"/>
      <c r="D30" s="28"/>
      <c r="E30" s="28"/>
      <c r="F30" s="29"/>
    </row>
    <row r="31" spans="1:13" x14ac:dyDescent="0.2">
      <c r="A31" s="16"/>
      <c r="B31" s="3" t="s">
        <v>83</v>
      </c>
      <c r="C31" s="33"/>
      <c r="D31" s="28"/>
      <c r="E31" s="28"/>
      <c r="F31" s="29"/>
    </row>
    <row r="32" spans="1:13" x14ac:dyDescent="0.2">
      <c r="A32" s="16"/>
      <c r="B32" s="3" t="s">
        <v>84</v>
      </c>
      <c r="C32" s="33"/>
      <c r="D32" s="28"/>
      <c r="E32" s="28"/>
      <c r="F32" s="29"/>
    </row>
    <row r="33" spans="1:6" x14ac:dyDescent="0.2">
      <c r="A33" s="16"/>
      <c r="B33" s="3" t="s">
        <v>85</v>
      </c>
      <c r="C33" s="33"/>
      <c r="D33" s="28"/>
      <c r="E33" s="28"/>
      <c r="F33" s="29"/>
    </row>
    <row r="34" spans="1:6" x14ac:dyDescent="0.2">
      <c r="A34" s="16"/>
      <c r="B34" s="3" t="s">
        <v>86</v>
      </c>
      <c r="C34" s="33"/>
      <c r="D34" s="28"/>
      <c r="E34" s="28"/>
      <c r="F34" s="29"/>
    </row>
    <row r="35" spans="1:6" ht="39" x14ac:dyDescent="0.2">
      <c r="A35" s="16" t="s">
        <v>87</v>
      </c>
      <c r="B35" s="3" t="s">
        <v>88</v>
      </c>
      <c r="C35" s="33"/>
      <c r="D35" s="28"/>
      <c r="E35" s="28"/>
      <c r="F35" s="29"/>
    </row>
    <row r="36" spans="1:6" x14ac:dyDescent="0.2">
      <c r="A36" s="16"/>
      <c r="B36" s="3" t="s">
        <v>89</v>
      </c>
      <c r="C36" s="33"/>
      <c r="D36" s="28"/>
      <c r="E36" s="28"/>
      <c r="F36" s="29"/>
    </row>
    <row r="37" spans="1:6" x14ac:dyDescent="0.2">
      <c r="A37" s="16"/>
      <c r="B37" s="3" t="s">
        <v>90</v>
      </c>
      <c r="C37" s="33"/>
      <c r="D37" s="28"/>
      <c r="E37" s="28"/>
      <c r="F37" s="29"/>
    </row>
    <row r="38" spans="1:6" x14ac:dyDescent="0.2">
      <c r="A38" s="16"/>
      <c r="B38" s="3" t="s">
        <v>91</v>
      </c>
      <c r="C38" s="33"/>
      <c r="D38" s="28"/>
      <c r="E38" s="28"/>
      <c r="F38" s="29"/>
    </row>
    <row r="39" spans="1:6" x14ac:dyDescent="0.2">
      <c r="A39" s="16"/>
      <c r="B39" s="3" t="s">
        <v>92</v>
      </c>
      <c r="C39" s="33"/>
      <c r="D39" s="28"/>
      <c r="E39" s="28"/>
      <c r="F39" s="29"/>
    </row>
    <row r="40" spans="1:6" x14ac:dyDescent="0.2">
      <c r="A40" s="16"/>
      <c r="B40" s="3" t="s">
        <v>93</v>
      </c>
      <c r="C40" s="33"/>
      <c r="D40" s="28"/>
      <c r="E40" s="28"/>
      <c r="F40" s="29"/>
    </row>
  </sheetData>
  <mergeCells count="19">
    <mergeCell ref="A1:M1"/>
    <mergeCell ref="C35:F35"/>
    <mergeCell ref="K4:M4"/>
    <mergeCell ref="C40:F40"/>
    <mergeCell ref="C31:F31"/>
    <mergeCell ref="A3:M3"/>
    <mergeCell ref="A2:M2"/>
    <mergeCell ref="C36:F36"/>
    <mergeCell ref="D4:I4"/>
    <mergeCell ref="C34:F34"/>
    <mergeCell ref="C30:F30"/>
    <mergeCell ref="C33:F33"/>
    <mergeCell ref="A4:C4"/>
    <mergeCell ref="A29:F29"/>
    <mergeCell ref="C39:F39"/>
    <mergeCell ref="C38:F38"/>
    <mergeCell ref="C32:F32"/>
    <mergeCell ref="C37:F37"/>
    <mergeCell ref="A19:M19"/>
  </mergeCells>
  <conditionalFormatting sqref="D21:I22">
    <cfRule type="expression" dxfId="16" priority="1">
      <formula>AND(COUNTA(D$6:D$17)&gt;0, D21=1)</formula>
    </cfRule>
    <cfRule type="expression" dxfId="15" priority="2">
      <formula>AND(COUNTA(D$6:D$17)&gt;0, D21&lt;&gt;1)</formula>
    </cfRule>
  </conditionalFormatting>
  <conditionalFormatting sqref="D23:I23">
    <cfRule type="expression" dxfId="14" priority="5">
      <formula>AND(COUNTA(D$6:D$17)&gt;0, D23=4)</formula>
    </cfRule>
    <cfRule type="expression" dxfId="13" priority="6">
      <formula>AND(COUNTA(D$6:D$17)&gt;0, D23&lt;&gt;4)</formula>
    </cfRule>
  </conditionalFormatting>
  <conditionalFormatting sqref="D24:I24">
    <cfRule type="expression" dxfId="12" priority="7">
      <formula>AND(COUNTA(D$6:D$17)&gt;0, D24=3)</formula>
    </cfRule>
    <cfRule type="expression" dxfId="11" priority="8">
      <formula>AND(COUNTA(D$6:D$17)&gt;0, D24&lt;&gt;3)</formula>
    </cfRule>
  </conditionalFormatting>
  <conditionalFormatting sqref="D25:I25">
    <cfRule type="expression" dxfId="10" priority="9">
      <formula>AND(COUNTA(D$6:D$17)&gt;0, D25=2)</formula>
    </cfRule>
    <cfRule type="expression" dxfId="9" priority="10">
      <formula>AND(COUNTA(D$6:D$17)&gt;0, D25&lt;&gt;2)</formula>
    </cfRule>
  </conditionalFormatting>
  <conditionalFormatting sqref="D26:I26">
    <cfRule type="expression" dxfId="8" priority="11">
      <formula>AND(D26&gt;0, D26=11)</formula>
    </cfRule>
    <cfRule type="expression" dxfId="7" priority="12">
      <formula>AND(D26&gt;0, D26&lt;&gt;11)</formula>
    </cfRule>
  </conditionalFormatting>
  <conditionalFormatting sqref="J6:J17">
    <cfRule type="expression" dxfId="6" priority="13">
      <formula>J6&gt;=3</formula>
    </cfRule>
    <cfRule type="expression" dxfId="5" priority="14">
      <formula>AND(J6&gt;0,J6&lt;=2)</formula>
    </cfRule>
  </conditionalFormatting>
  <conditionalFormatting sqref="M6:M17">
    <cfRule type="expression" dxfId="4" priority="15">
      <formula>LEFT(M6,3)="Yes"</formula>
    </cfRule>
    <cfRule type="expression" dxfId="3" priority="16">
      <formula>LEFT(M6,3)="YES"</formula>
    </cfRule>
    <cfRule type="expression" dxfId="2" priority="17">
      <formula>LEFT(M6,6)="LOCKED"</formula>
    </cfRule>
    <cfRule type="expression" dxfId="1" priority="18">
      <formula>LEFT(M6,3)="No "</formula>
    </cfRule>
  </conditionalFormatting>
  <dataValidations count="2">
    <dataValidation type="list" allowBlank="1" sqref="D6:I17" xr:uid="{00000000-0002-0000-0200-000000000000}">
      <formula1>"P,C,1B,2B,3B,SS,LF,CF,RF,EH"</formula1>
    </dataValidation>
    <dataValidation type="list" allowBlank="1" sqref="L6:L17" xr:uid="{00000000-0002-0000-0200-000001000000}">
      <formula1>"Y,N"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zoomScale="160" zoomScaleNormal="160" workbookViewId="0">
      <selection sqref="A1:D1"/>
    </sheetView>
  </sheetViews>
  <sheetFormatPr baseColWidth="10" defaultColWidth="8.83203125" defaultRowHeight="15" x14ac:dyDescent="0.2"/>
  <cols>
    <col min="1" max="1" width="28" customWidth="1"/>
    <col min="2" max="2" width="24" customWidth="1"/>
    <col min="3" max="3" width="32" customWidth="1"/>
    <col min="4" max="4" width="40" customWidth="1"/>
  </cols>
  <sheetData>
    <row r="1" spans="1:4" ht="28" customHeight="1" x14ac:dyDescent="0.2">
      <c r="A1" s="30" t="s">
        <v>100</v>
      </c>
      <c r="B1" s="31"/>
      <c r="C1" s="31"/>
      <c r="D1" s="31"/>
    </row>
    <row r="2" spans="1:4" x14ac:dyDescent="0.2">
      <c r="A2" s="38" t="s">
        <v>101</v>
      </c>
      <c r="B2" s="31"/>
      <c r="C2" s="31"/>
      <c r="D2" s="31"/>
    </row>
    <row r="4" spans="1:4" x14ac:dyDescent="0.2">
      <c r="A4" s="34" t="s">
        <v>102</v>
      </c>
      <c r="B4" s="28"/>
      <c r="C4" s="28"/>
      <c r="D4" s="29"/>
    </row>
    <row r="5" spans="1:4" x14ac:dyDescent="0.2">
      <c r="A5" s="17" t="s">
        <v>103</v>
      </c>
      <c r="B5" s="18" t="s">
        <v>104</v>
      </c>
      <c r="C5" s="3" t="s">
        <v>105</v>
      </c>
      <c r="D5" s="19" t="s">
        <v>106</v>
      </c>
    </row>
    <row r="6" spans="1:4" x14ac:dyDescent="0.2">
      <c r="A6" s="17" t="s">
        <v>107</v>
      </c>
      <c r="B6" s="18" t="s">
        <v>104</v>
      </c>
      <c r="C6" s="3" t="s">
        <v>108</v>
      </c>
      <c r="D6" s="19" t="s">
        <v>109</v>
      </c>
    </row>
    <row r="7" spans="1:4" x14ac:dyDescent="0.2">
      <c r="A7" s="17" t="s">
        <v>110</v>
      </c>
      <c r="B7" s="18" t="s">
        <v>104</v>
      </c>
      <c r="C7" s="3" t="s">
        <v>111</v>
      </c>
      <c r="D7" s="19" t="s">
        <v>112</v>
      </c>
    </row>
    <row r="8" spans="1:4" x14ac:dyDescent="0.2">
      <c r="A8" s="17" t="s">
        <v>113</v>
      </c>
      <c r="B8" s="18" t="s">
        <v>104</v>
      </c>
      <c r="C8" s="3" t="s">
        <v>114</v>
      </c>
      <c r="D8" s="19" t="s">
        <v>115</v>
      </c>
    </row>
    <row r="11" spans="1:4" x14ac:dyDescent="0.2">
      <c r="A11" s="27" t="s">
        <v>116</v>
      </c>
      <c r="B11" s="28"/>
      <c r="C11" s="28"/>
      <c r="D11" s="29"/>
    </row>
    <row r="12" spans="1:4" x14ac:dyDescent="0.2">
      <c r="A12" s="17" t="s">
        <v>117</v>
      </c>
      <c r="B12" s="3" t="s">
        <v>118</v>
      </c>
      <c r="C12" s="20" t="s">
        <v>119</v>
      </c>
    </row>
    <row r="13" spans="1:4" x14ac:dyDescent="0.2">
      <c r="A13" s="17" t="s">
        <v>120</v>
      </c>
      <c r="B13" s="3" t="s">
        <v>121</v>
      </c>
      <c r="C13" s="20" t="s">
        <v>122</v>
      </c>
    </row>
    <row r="14" spans="1:4" x14ac:dyDescent="0.2">
      <c r="A14" s="17" t="s">
        <v>123</v>
      </c>
      <c r="B14" s="3" t="s">
        <v>124</v>
      </c>
      <c r="C14" s="20" t="s">
        <v>125</v>
      </c>
    </row>
    <row r="15" spans="1:4" x14ac:dyDescent="0.2">
      <c r="A15" s="17" t="s">
        <v>126</v>
      </c>
      <c r="B15" s="3" t="s">
        <v>127</v>
      </c>
      <c r="C15" s="20" t="s">
        <v>128</v>
      </c>
    </row>
    <row r="16" spans="1:4" x14ac:dyDescent="0.2">
      <c r="A16" s="17" t="s">
        <v>129</v>
      </c>
      <c r="B16" s="3" t="s">
        <v>130</v>
      </c>
      <c r="C16" s="20" t="s">
        <v>131</v>
      </c>
    </row>
    <row r="18" spans="1:4" x14ac:dyDescent="0.2">
      <c r="A18" s="27" t="s">
        <v>132</v>
      </c>
      <c r="B18" s="28"/>
      <c r="C18" s="28"/>
      <c r="D18" s="29"/>
    </row>
    <row r="19" spans="1:4" x14ac:dyDescent="0.2">
      <c r="A19" s="1" t="s">
        <v>133</v>
      </c>
      <c r="B19" s="1" t="s">
        <v>134</v>
      </c>
    </row>
    <row r="20" spans="1:4" ht="30" x14ac:dyDescent="0.2">
      <c r="A20" s="3" t="s">
        <v>135</v>
      </c>
      <c r="B20" s="3" t="s">
        <v>136</v>
      </c>
    </row>
    <row r="21" spans="1:4" x14ac:dyDescent="0.2">
      <c r="A21" s="3" t="s">
        <v>137</v>
      </c>
      <c r="B21" s="3" t="s">
        <v>138</v>
      </c>
    </row>
    <row r="22" spans="1:4" x14ac:dyDescent="0.2">
      <c r="A22" s="3" t="s">
        <v>139</v>
      </c>
      <c r="B22" s="3" t="s">
        <v>140</v>
      </c>
    </row>
    <row r="23" spans="1:4" x14ac:dyDescent="0.2">
      <c r="A23" s="3" t="s">
        <v>141</v>
      </c>
      <c r="B23" s="3" t="s">
        <v>142</v>
      </c>
    </row>
    <row r="24" spans="1:4" x14ac:dyDescent="0.2">
      <c r="A24" s="3" t="s">
        <v>143</v>
      </c>
      <c r="B24" s="3" t="s">
        <v>144</v>
      </c>
    </row>
    <row r="26" spans="1:4" x14ac:dyDescent="0.2">
      <c r="A26" s="21" t="s">
        <v>145</v>
      </c>
      <c r="B26" s="22" t="s">
        <v>146</v>
      </c>
    </row>
  </sheetData>
  <mergeCells count="5">
    <mergeCell ref="A1:D1"/>
    <mergeCell ref="A18:D18"/>
    <mergeCell ref="A4:D4"/>
    <mergeCell ref="A2:D2"/>
    <mergeCell ref="A11:D11"/>
  </mergeCells>
  <hyperlinks>
    <hyperlink ref="B26" r:id="rId1" xr:uid="{00000000-0004-0000-0300-000000000000}"/>
  </hyperlink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Roster</vt:lpstr>
      <vt:lpstr>Game 1 - 9AM</vt:lpstr>
      <vt:lpstr>Game 2 - 11AM</vt:lpstr>
      <vt:lpstr>Pitching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Ankur Desai</cp:lastModifiedBy>
  <dcterms:created xsi:type="dcterms:W3CDTF">2026-08-26T18:40:37Z</dcterms:created>
  <dcterms:modified xsi:type="dcterms:W3CDTF">2026-08-29T18:04:35Z</dcterms:modified>
</cp:coreProperties>
</file>